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PTIPLEX 307 SFF\Desktop\"/>
    </mc:Choice>
  </mc:AlternateContent>
  <xr:revisionPtr revIDLastSave="0" documentId="13_ncr:1_{BF60CCB1-F7D7-4024-B50C-18A4883488B3}" xr6:coauthVersionLast="36" xr6:coauthVersionMax="36" xr10:uidLastSave="{00000000-0000-0000-0000-000000000000}"/>
  <workbookProtection workbookPassword="C761" lockStructure="1"/>
  <bookViews>
    <workbookView xWindow="0" yWindow="0" windowWidth="20490" windowHeight="7755" tabRatio="931" firstSheet="1" activeTab="1" xr2:uid="{00000000-000D-0000-FFFF-FFFF00000000}"/>
  </bookViews>
  <sheets>
    <sheet name="RUJUKAN KELAYAKAN TUNTUTAN (2)" sheetId="19" state="hidden" r:id="rId1"/>
    <sheet name="RUJUKAN KELAYAKAN TUNTUTAN" sheetId="13" r:id="rId2"/>
    <sheet name="PANDUAN PENGGUNAAN" sheetId="24" r:id="rId3"/>
    <sheet name="SENARAI JAWATAN" sheetId="12" state="hidden" r:id="rId4"/>
    <sheet name="MAKLUMAT PEGAWAI" sheetId="1" r:id="rId5"/>
    <sheet name="KENYATAAN TUNTUTAN PAGE 1" sheetId="2" r:id="rId6"/>
    <sheet name="KENYATAAN TUNTUTAN PAGE 2" sheetId="20" r:id="rId7"/>
    <sheet name="KENYATAAN TUNTUTAN PAGE 3" sheetId="21" r:id="rId8"/>
    <sheet name="KENYATAAN TUNTUTAN PAGE 4" sheetId="22" r:id="rId9"/>
    <sheet name="KENDERAAN-TAMBANG-MAKAN" sheetId="18" r:id="rId10"/>
    <sheet name="KENDERAAN-TAMBANG-MAKAN-HARIAN" sheetId="3" state="hidden" r:id="rId11"/>
    <sheet name="PENGINAPAN &amp; TUNTUTAN PELBAGAI" sheetId="23" r:id="rId12"/>
    <sheet name="HOTEL-LOJING-PELBAGAI-PENGAKUAN" sheetId="14" state="hidden" r:id="rId13"/>
    <sheet name="PENGESAHAN KETUA JABATAN" sheetId="5" r:id="rId14"/>
    <sheet name="T&amp;GO" sheetId="6" state="hidden" r:id="rId15"/>
  </sheets>
  <definedNames>
    <definedName name="AIRPORTAX1">'KENYATAAN TUNTUTAN PAGE 1'!$AG$72</definedName>
    <definedName name="AIRPORTAX2">'KENYATAAN TUNTUTAN PAGE 2'!$AG$72</definedName>
    <definedName name="AIRPORTAX3">'KENYATAAN TUNTUTAN PAGE 3'!$AG$72</definedName>
    <definedName name="AIRPORTAX4">'KENYATAAN TUNTUTAN PAGE 4'!$AG$72</definedName>
    <definedName name="BAGGAGE1">'KENYATAAN TUNTUTAN PAGE 1'!$AH$72</definedName>
    <definedName name="BAGGAGE2">'KENYATAAN TUNTUTAN PAGE 2'!$AH$72</definedName>
    <definedName name="BAGGAGE3">'KENYATAAN TUNTUTAN PAGE 3'!$AH$72</definedName>
    <definedName name="BAGGAGE4">'KENYATAAN TUNTUTAN PAGE 4'!$AH$72</definedName>
    <definedName name="BANK">'SENARAI JAWATAN'!$C$4:$C$35</definedName>
    <definedName name="BASEKSPRESS1">'KENYATAAN TUNTUTAN PAGE 1'!$X$72</definedName>
    <definedName name="BASEKSPRESS2">'KENYATAAN TUNTUTAN PAGE 2'!$X$72</definedName>
    <definedName name="BASEKSPRESS3">'KENYATAAN TUNTUTAN PAGE 3'!$X$72</definedName>
    <definedName name="BASEKSPRESS4">'KENYATAAN TUNTUTAN PAGE 4'!$X$72</definedName>
    <definedName name="BASHENTI1">'KENYATAAN TUNTUTAN PAGE 1'!$W$72</definedName>
    <definedName name="BASHENTI2">'KENYATAAN TUNTUTAN PAGE 2'!$W$72</definedName>
    <definedName name="BASHENTI3">'KENYATAAN TUNTUTAN PAGE 3'!$W$72</definedName>
    <definedName name="BASHENTI4">'KENYATAAN TUNTUTAN PAGE 4'!$W$72</definedName>
    <definedName name="BAYARAN2">'SENARAI JAWATAN'!$K$4:$K$50</definedName>
    <definedName name="BILHARIANSMLAT1">'KENYATAAN TUNTUTAN PAGE 1'!$F$94</definedName>
    <definedName name="BILHARIANSMLAT2">'KENYATAAN TUNTUTAN PAGE 2'!$F$95</definedName>
    <definedName name="BILHARIANSMLAT3">'KENYATAAN TUNTUTAN PAGE 3'!$F$95</definedName>
    <definedName name="BILHARIANSMLAT4">'KENYATAAN TUNTUTAN PAGE 4'!$F$95</definedName>
    <definedName name="BILHARIANSMMESY1">'KENYATAAN TUNTUTAN PAGE 1'!$F$91</definedName>
    <definedName name="BILHARIANSMMESY2">'KENYATAAN TUNTUTAN PAGE 2'!$F$92</definedName>
    <definedName name="BILHARIANSMMESY3">'KENYATAAN TUNTUTAN PAGE 3'!$F$92</definedName>
    <definedName name="BILHARIANSMMESY4">'KENYATAAN TUNTUTAN PAGE 4'!$F$92</definedName>
    <definedName name="BILHARIANSSLLAT1">'KENYATAAN TUNTUTAN PAGE 1'!$F$95</definedName>
    <definedName name="BILHARIANSSLLAT2">'KENYATAAN TUNTUTAN PAGE 2'!$F$96</definedName>
    <definedName name="BILHARIANSSLLAT3">'KENYATAAN TUNTUTAN PAGE 3'!$F$96</definedName>
    <definedName name="BILHARIANSSLLAT4">'KENYATAAN TUNTUTAN PAGE 4'!$F$96</definedName>
    <definedName name="BILHARIANSSLMESY1">'KENYATAAN TUNTUTAN PAGE 1'!$F$92</definedName>
    <definedName name="BILHARIANSSLMESY2">'KENYATAAN TUNTUTAN PAGE 2'!$F$93</definedName>
    <definedName name="BILHARIANSSLMESY3">'KENYATAAN TUNTUTAN PAGE 3'!$F$93</definedName>
    <definedName name="BILHARIANSSLMESY4">'KENYATAAN TUNTUTAN PAGE 4'!$F$93</definedName>
    <definedName name="BILHOTSTDSMLAT1">'KENYATAAN TUNTUTAN PAGE 1'!$F$105</definedName>
    <definedName name="BILHOTSTDSMLAT2">'KENYATAAN TUNTUTAN PAGE 2'!$F$106</definedName>
    <definedName name="BILHOTSTDSMLAT3">'KENYATAAN TUNTUTAN PAGE 3'!$F$106</definedName>
    <definedName name="BILHOTSTDSMLAT4">'KENYATAAN TUNTUTAN PAGE 4'!$F$106</definedName>
    <definedName name="BILHOTSTDSMMESY1">'KENYATAAN TUNTUTAN PAGE 1'!$F$98</definedName>
    <definedName name="BILHOTSTDSMMESY2">'KENYATAAN TUNTUTAN PAGE 2'!$F$99</definedName>
    <definedName name="BILHOTSTDSMMESY3">'KENYATAAN TUNTUTAN PAGE 3'!$F$99</definedName>
    <definedName name="BILHOTSTDSMMESY4">'KENYATAAN TUNTUTAN PAGE 4'!$F$99</definedName>
    <definedName name="BILHOTSTDSSSLLAT1">'KENYATAAN TUNTUTAN PAGE 1'!$F$106</definedName>
    <definedName name="BILHOTSTDSSSLLAT2">'KENYATAAN TUNTUTAN PAGE 2'!$F$107</definedName>
    <definedName name="BILHOTSTDSSSLLAT3">'KENYATAAN TUNTUTAN PAGE 3'!$F$107</definedName>
    <definedName name="BILHOTSTDSSSLLAT4">'KENYATAAN TUNTUTAN PAGE 4'!$F$107</definedName>
    <definedName name="BILHOTSTDSSSLMESY1">'KENYATAAN TUNTUTAN PAGE 1'!$F$99</definedName>
    <definedName name="BILHOTSTDSSSLMESY2">'KENYATAAN TUNTUTAN PAGE 2'!$F$100</definedName>
    <definedName name="BILHOTSTDSSSLMESY3">'KENYATAAN TUNTUTAN PAGE 3'!$F$100</definedName>
    <definedName name="BILHOTSTDSSSLMESY4">'KENYATAAN TUNTUTAN PAGE 4'!$F$100</definedName>
    <definedName name="BILHOTSTSMLAT">'PENGINAPAN &amp; TUNTUTAN PELBAGAI'!$D$19</definedName>
    <definedName name="BILHOTSTSMMESY">'PENGINAPAN &amp; TUNTUTAN PELBAGAI'!$D$5</definedName>
    <definedName name="BILHOTSTSSLLAT">'PENGINAPAN &amp; TUNTUTAN PELBAGAI'!$D$21</definedName>
    <definedName name="BILHOTSTSSLMESY">'PENGINAPAN &amp; TUNTUTAN PELBAGAI'!$D$7</definedName>
    <definedName name="BILHOTSUISMLAT">'PENGINAPAN &amp; TUNTUTAN PELBAGAI'!$D$27</definedName>
    <definedName name="BILHOTSUISMLAT1">'KENYATAAN TUNTUTAN PAGE 1'!$F$109</definedName>
    <definedName name="BILHOTSUISMLAT2">'KENYATAAN TUNTUTAN PAGE 2'!$F$110</definedName>
    <definedName name="BILHOTSUISMLAT3">'KENYATAAN TUNTUTAN PAGE 3'!$F$110</definedName>
    <definedName name="BILHOTSUISMLAT4">'KENYATAAN TUNTUTAN PAGE 4'!$F$110</definedName>
    <definedName name="BILHOTSUISMMESY">'PENGINAPAN &amp; TUNTUTAN PELBAGAI'!$D$13</definedName>
    <definedName name="BILHOTSUISMMESY1">'KENYATAAN TUNTUTAN PAGE 1'!$F$102</definedName>
    <definedName name="BILHOTSUISMMESY2">'KENYATAAN TUNTUTAN PAGE 2'!$F$103</definedName>
    <definedName name="BILHOTSUISMMESY3">'KENYATAAN TUNTUTAN PAGE 3'!$F$103</definedName>
    <definedName name="BILHOTSUISMMESY4">'KENYATAAN TUNTUTAN PAGE 4'!$F$103</definedName>
    <definedName name="BILHOTSUISSLLAT">'PENGINAPAN &amp; TUNTUTAN PELBAGAI'!$D$29</definedName>
    <definedName name="BILHOTSUISSLLAT1">'KENYATAAN TUNTUTAN PAGE 1'!$F$110</definedName>
    <definedName name="BILHOTSUISSLLAT2">'KENYATAAN TUNTUTAN PAGE 2'!$F$111</definedName>
    <definedName name="BILHOTSUISSLLAT3">'KENYATAAN TUNTUTAN PAGE 3'!$F$111</definedName>
    <definedName name="BILHOTSUISSLLAT4">'KENYATAAN TUNTUTAN PAGE 4'!$F$111</definedName>
    <definedName name="BILHOTSUISSLMESY">'PENGINAPAN &amp; TUNTUTAN PELBAGAI'!$D$15</definedName>
    <definedName name="BILHOTSUISSLMESY1">'KENYATAAN TUNTUTAN PAGE 1'!$F$103</definedName>
    <definedName name="BILHOTSUISSLMESY2">'KENYATAAN TUNTUTAN PAGE 2'!$F$104</definedName>
    <definedName name="BILHOTSUISSLMESY3">'KENYATAAN TUNTUTAN PAGE 3'!$F$104</definedName>
    <definedName name="BILHOTSUISSLMESY4">'KENYATAAN TUNTUTAN PAGE 4'!$F$104</definedName>
    <definedName name="BILHOTSUPSMLAT">'PENGINAPAN &amp; TUNTUTAN PELBAGAI'!$D$23</definedName>
    <definedName name="BILHOTSUPSMLAT1">'KENYATAAN TUNTUTAN PAGE 1'!$F$107</definedName>
    <definedName name="BILHOTSUPSMLAT2">'KENYATAAN TUNTUTAN PAGE 2'!$F$108</definedName>
    <definedName name="BILHOTSUPSMLAT3">'KENYATAAN TUNTUTAN PAGE 3'!$F$108</definedName>
    <definedName name="BILHOTSUPSMLAT4">'KENYATAAN TUNTUTAN PAGE 4'!$F$108</definedName>
    <definedName name="BILHOTSUPSMMESY">'PENGINAPAN &amp; TUNTUTAN PELBAGAI'!$D$9</definedName>
    <definedName name="BILHOTSUPSMMESY1">'KENYATAAN TUNTUTAN PAGE 1'!$F$100</definedName>
    <definedName name="BILHOTSUPSMMESY2">'KENYATAAN TUNTUTAN PAGE 2'!$F$101</definedName>
    <definedName name="BILHOTSUPSMMESY3">'KENYATAAN TUNTUTAN PAGE 3'!$F$101</definedName>
    <definedName name="BILHOTSUPSMMESY4">'KENYATAAN TUNTUTAN PAGE 4'!$F$101</definedName>
    <definedName name="BILHOTSUPSSLLAT">'PENGINAPAN &amp; TUNTUTAN PELBAGAI'!$D$25</definedName>
    <definedName name="BILHOTSUPSSLLAT1">'KENYATAAN TUNTUTAN PAGE 1'!$F$108</definedName>
    <definedName name="BILHOTSUPSSLLAT2">'KENYATAAN TUNTUTAN PAGE 2'!$F$109</definedName>
    <definedName name="BILHOTSUPSSLLAT3">'KENYATAAN TUNTUTAN PAGE 3'!$F$109</definedName>
    <definedName name="BILHOTSUPSSLLAT4">'KENYATAAN TUNTUTAN PAGE 4'!$F$109</definedName>
    <definedName name="BILHOTSUPSSLMESY">'PENGINAPAN &amp; TUNTUTAN PELBAGAI'!$D$11</definedName>
    <definedName name="BILHOTSUPSSLMESY1">'KENYATAAN TUNTUTAN PAGE 1'!$F$101</definedName>
    <definedName name="BILHOTSUPSSLMESY2">'KENYATAAN TUNTUTAN PAGE 2'!$F$102</definedName>
    <definedName name="BILHOTSUPSSLMESY3">'KENYATAAN TUNTUTAN PAGE 3'!$F$102</definedName>
    <definedName name="BILHOTSUPSSLMESY4">'KENYATAAN TUNTUTAN PAGE 4'!$F$102</definedName>
    <definedName name="BILLOJSMLAT1">'KENYATAAN TUNTUTAN PAGE 1'!$F$115</definedName>
    <definedName name="BILLOJSMLAT2">'KENYATAAN TUNTUTAN PAGE 2'!$F$116</definedName>
    <definedName name="BILLOJSMLAT3">'KENYATAAN TUNTUTAN PAGE 3'!$F$116</definedName>
    <definedName name="BILLOJSMLAT4">'KENYATAAN TUNTUTAN PAGE 4'!$F$116</definedName>
    <definedName name="BILLOJSMMESY1">'KENYATAAN TUNTUTAN PAGE 1'!$F$112</definedName>
    <definedName name="BILLOJSMMESY2">'KENYATAAN TUNTUTAN PAGE 2'!$F$113</definedName>
    <definedName name="BILLOJSMMESY3">'KENYATAAN TUNTUTAN PAGE 3'!$F$113</definedName>
    <definedName name="BILLOJSMMESY4">'KENYATAAN TUNTUTAN PAGE 4'!$F$113</definedName>
    <definedName name="BILLOJSSLLAT1">'KENYATAAN TUNTUTAN PAGE 1'!$F$116</definedName>
    <definedName name="BILLOJSSLLAT2">'KENYATAAN TUNTUTAN PAGE 2'!$F$117</definedName>
    <definedName name="BILLOJSSLLAT3">'KENYATAAN TUNTUTAN PAGE 3'!$F$117</definedName>
    <definedName name="BILLOJSSLLAT4">'KENYATAAN TUNTUTAN PAGE 4'!$F$117</definedName>
    <definedName name="BILLOJSSLMESY1">'KENYATAAN TUNTUTAN PAGE 1'!$F$113</definedName>
    <definedName name="BILLOJSSLMESY2">'KENYATAAN TUNTUTAN PAGE 2'!$F$114</definedName>
    <definedName name="BILLOJSSLMESY3">'KENYATAAN TUNTUTAN PAGE 3'!$F$114</definedName>
    <definedName name="BILLOJSSLMESY4">'KENYATAAN TUNTUTAN PAGE 4'!$F$114</definedName>
    <definedName name="BILMKNMLMSMLAT1">'KENYATAAN TUNTUTAN PAGE 1'!$F$88</definedName>
    <definedName name="BILMKNMLMSMLAT2">'KENYATAAN TUNTUTAN PAGE 2'!$F$89</definedName>
    <definedName name="BILMKNMLMSMLAT3">'KENYATAAN TUNTUTAN PAGE 3'!$F$89</definedName>
    <definedName name="BILMKNMLMSMLAT4">'KENYATAAN TUNTUTAN PAGE 4'!$F$89</definedName>
    <definedName name="BILMKNMLMSMMESY1">'KENYATAAN TUNTUTAN PAGE 1'!$F$81</definedName>
    <definedName name="BILMKNMLMSMMESY2">'KENYATAAN TUNTUTAN PAGE 2'!$F$82</definedName>
    <definedName name="BILMKNMLMSMMESY3">'KENYATAAN TUNTUTAN PAGE 3'!$F$82</definedName>
    <definedName name="BILMKNMLMSMMESY4">'KENYATAAN TUNTUTAN PAGE 4'!$F$82</definedName>
    <definedName name="BILMKNMLMSSLLAT1">'KENYATAAN TUNTUTAN PAGE 1'!$F$89</definedName>
    <definedName name="BILMKNMLMSSLLAT2">'KENYATAAN TUNTUTAN PAGE 2'!$F$90</definedName>
    <definedName name="BILMKNMLMSSLLAT3">'KENYATAAN TUNTUTAN PAGE 3'!$F$90</definedName>
    <definedName name="BILMKNMLMSSLLAT4">'KENYATAAN TUNTUTAN PAGE 4'!$F$90</definedName>
    <definedName name="BILMKNMLMSSLMESY1">'KENYATAAN TUNTUTAN PAGE 1'!$F$82</definedName>
    <definedName name="BILMKNMLMSSLMESY2">'KENYATAAN TUNTUTAN PAGE 2'!$F$83</definedName>
    <definedName name="BILMKNMLMSSLMESY3">'KENYATAAN TUNTUTAN PAGE 3'!$F$83</definedName>
    <definedName name="BILMKNMLMSSLMESY4">'KENYATAAN TUNTUTAN PAGE 4'!$F$83</definedName>
    <definedName name="BILMKNPGSMLAT1">'KENYATAAN TUNTUTAN PAGE 1'!$F$84</definedName>
    <definedName name="BILMKNPGSMLAT2">'KENYATAAN TUNTUTAN PAGE 2'!$F$85</definedName>
    <definedName name="BILMKNPGSMLAT3">'KENYATAAN TUNTUTAN PAGE 3'!$F$85</definedName>
    <definedName name="BILMKNPGSMLAT4">'KENYATAAN TUNTUTAN PAGE 4'!$F$85</definedName>
    <definedName name="BILMKNPGSMMESY1">'KENYATAAN TUNTUTAN PAGE 1'!$F$77</definedName>
    <definedName name="BILMKNPGSMMESY2">'KENYATAAN TUNTUTAN PAGE 2'!$F$78</definedName>
    <definedName name="BILMKNPGSMMESY3">'KENYATAAN TUNTUTAN PAGE 3'!$F$78</definedName>
    <definedName name="BILMKNPGSMMESY4">'KENYATAAN TUNTUTAN PAGE 4'!$F$78</definedName>
    <definedName name="BILMKNPGSSLLAT1">'KENYATAAN TUNTUTAN PAGE 1'!$F$85</definedName>
    <definedName name="BILMKNPGSSLLAT2">'KENYATAAN TUNTUTAN PAGE 2'!$F$86</definedName>
    <definedName name="BILMKNPGSSLLAT3">'KENYATAAN TUNTUTAN PAGE 3'!$F$86</definedName>
    <definedName name="BILMKNPGSSLLAT4">'KENYATAAN TUNTUTAN PAGE 4'!$F$86</definedName>
    <definedName name="BILMKNPGSSLMESY1">'KENYATAAN TUNTUTAN PAGE 1'!$F$78</definedName>
    <definedName name="BILMKNPGSSLMESY2">'KENYATAAN TUNTUTAN PAGE 2'!$F$79</definedName>
    <definedName name="BILMKNPGSSLMESY3">'KENYATAAN TUNTUTAN PAGE 3'!$F$79</definedName>
    <definedName name="BILMKNPGSSLMESY4">'KENYATAAN TUNTUTAN PAGE 4'!$F$79</definedName>
    <definedName name="BILMKNTGHSMLAT1">'KENYATAAN TUNTUTAN PAGE 1'!$F$86</definedName>
    <definedName name="BILMKNTGHSMLAT2">'KENYATAAN TUNTUTAN PAGE 2'!$F$87</definedName>
    <definedName name="BILMKNTGHSMLAT3">'KENYATAAN TUNTUTAN PAGE 3'!$F$87</definedName>
    <definedName name="BILMKNTGHSMLAT4">'KENYATAAN TUNTUTAN PAGE 4'!$F$87</definedName>
    <definedName name="BILMKNTGHSMMESY1">'KENYATAAN TUNTUTAN PAGE 1'!$F$79</definedName>
    <definedName name="BILMKNTGHSMMESY2">'KENYATAAN TUNTUTAN PAGE 2'!$F$80</definedName>
    <definedName name="BILMKNTGHSMMESY3">'KENYATAAN TUNTUTAN PAGE 3'!$F$80</definedName>
    <definedName name="BILMKNTGHSMMESY4">'KENYATAAN TUNTUTAN PAGE 4'!$F$80</definedName>
    <definedName name="BILMKNTGHSSLLAT1">'KENYATAAN TUNTUTAN PAGE 1'!$F$87</definedName>
    <definedName name="BILMKNTGHSSLLAT2">'KENYATAAN TUNTUTAN PAGE 2'!$F$88</definedName>
    <definedName name="BILMKNTGHSSLLAT3">'KENYATAAN TUNTUTAN PAGE 3'!$F$88</definedName>
    <definedName name="BILMKNTGHSSLLAT4">'KENYATAAN TUNTUTAN PAGE 4'!$F$88</definedName>
    <definedName name="BILMKNTGHSSLMESY1">'KENYATAAN TUNTUTAN PAGE 1'!$F$80</definedName>
    <definedName name="BILMKNTGHSSLMESY2">'KENYATAAN TUNTUTAN PAGE 2'!$F$81</definedName>
    <definedName name="BILMKNTGHSSLMESY3">'KENYATAAN TUNTUTAN PAGE 3'!$F$81</definedName>
    <definedName name="BILMKNTGHSSLMESY4">'KENYATAAN TUNTUTAN PAGE 4'!$F$81</definedName>
    <definedName name="BYRBAGGAGE1">'KENYATAAN TUNTUTAN PAGE 1'!$C$101</definedName>
    <definedName name="BYRBAGGAGE2">'KENYATAAN TUNTUTAN PAGE 2'!$C$101</definedName>
    <definedName name="BYRBAGGAGE3">'KENYATAAN TUNTUTAN PAGE 3'!$C$101</definedName>
    <definedName name="BYRBAGGAGE4">'KENYATAAN TUNTUTAN PAGE 4'!$C$101</definedName>
    <definedName name="BYRBASEKSPRESS1">'KENYATAAN TUNTUTAN PAGE 1'!$C$86</definedName>
    <definedName name="BYRBASEKSPRESS2">'KENYATAAN TUNTUTAN PAGE 2'!$C$87</definedName>
    <definedName name="BYRBASEKSPRESS3">'KENYATAAN TUNTUTAN PAGE 3'!$C$87</definedName>
    <definedName name="BYRBASEKSPRESS4">'KENYATAAN TUNTUTAN PAGE 4'!$C$87</definedName>
    <definedName name="BYRBASHENTI1">'KENYATAAN TUNTUTAN PAGE 1'!$C$85</definedName>
    <definedName name="BYRBASHENTI2">'KENYATAAN TUNTUTAN PAGE 2'!$C$86</definedName>
    <definedName name="BYRBASHENTI3">'KENYATAAN TUNTUTAN PAGE 3'!$C$86</definedName>
    <definedName name="BYRBASHENTI4">'KENYATAAN TUNTUTAN PAGE 4'!$C$86</definedName>
    <definedName name="BYRBOT1">'KENYATAAN TUNTUTAN PAGE 1'!$C$91</definedName>
    <definedName name="BYRBOT2">'KENYATAAN TUNTUTAN PAGE 2'!$C$92</definedName>
    <definedName name="BYRBOT3">'KENYATAAN TUNTUTAN PAGE 3'!$C$92</definedName>
    <definedName name="BYRBOT4">'KENYATAAN TUNTUTAN PAGE 4'!$C$92</definedName>
    <definedName name="BYRCHANGE1">'KENYATAAN TUNTUTAN PAGE 1'!$C$102</definedName>
    <definedName name="BYRCHANGE2">'KENYATAAN TUNTUTAN PAGE 2'!$C$102</definedName>
    <definedName name="BYRCHANGE3">'KENYATAAN TUNTUTAN PAGE 3'!$C$102</definedName>
    <definedName name="BYRCHANGE4">'KENYATAAN TUNTUTAN PAGE 4'!$C$102</definedName>
    <definedName name="BYRCUKAI1">'KENYATAAN TUNTUTAN PAGE 1'!$C$100</definedName>
    <definedName name="BYRCUKAI2">'KENYATAAN TUNTUTAN PAGE 2'!$C$100</definedName>
    <definedName name="BYRCUKAI3">'KENYATAAN TUNTUTAN PAGE 3'!$C$100</definedName>
    <definedName name="BYRCUKAI4">'KENYATAAN TUNTUTAN PAGE 4'!$C$100</definedName>
    <definedName name="BYRDOBI1">'KENYATAAN TUNTUTAN PAGE 1'!$C$96</definedName>
    <definedName name="BYRDOBI2">'KENYATAAN TUNTUTAN PAGE 2'!$C$96</definedName>
    <definedName name="BYRDOBI3">'KENYATAAN TUNTUTAN PAGE 3'!$C$96</definedName>
    <definedName name="BYRDOBI4">'KENYATAAN TUNTUTAN PAGE 4'!$C$96</definedName>
    <definedName name="BYRERL1">'KENYATAAN TUNTUTAN PAGE 1'!$C$80</definedName>
    <definedName name="BYRERL2">'KENYATAAN TUNTUTAN PAGE 2'!$C$81</definedName>
    <definedName name="BYRERL3">'KENYATAAN TUNTUTAN PAGE 3'!$C$81</definedName>
    <definedName name="BYRERL4">'KENYATAAN TUNTUTAN PAGE 4'!$C$81</definedName>
    <definedName name="BYRFAKS1">'KENYATAAN TUNTUTAN PAGE 1'!$C$99</definedName>
    <definedName name="BYRFAKS2">'KENYATAAN TUNTUTAN PAGE 2'!$C$99</definedName>
    <definedName name="BYRFAKS3">'KENYATAAN TUNTUTAN PAGE 3'!$C$99</definedName>
    <definedName name="BYRFAKS4">'KENYATAAN TUNTUTAN PAGE 4'!$C$99</definedName>
    <definedName name="BYRFERI1ST1">'KENYATAAN TUNTUTAN PAGE 1'!$C$90</definedName>
    <definedName name="BYRFERI1ST2">'KENYATAAN TUNTUTAN PAGE 2'!$C$91</definedName>
    <definedName name="BYRFERI1ST3">'KENYATAAN TUNTUTAN PAGE 3'!$C$91</definedName>
    <definedName name="BYRFERI1ST4">'KENYATAAN TUNTUTAN PAGE 4'!$C$91</definedName>
    <definedName name="BYRFERI2ND1">'KENYATAAN TUNTUTAN PAGE 1'!$C$89</definedName>
    <definedName name="BYRFERI2ND2">'KENYATAAN TUNTUTAN PAGE 2'!$C$90</definedName>
    <definedName name="BYRFERI2ND3">'KENYATAAN TUNTUTAN PAGE 3'!$C$90</definedName>
    <definedName name="BYRFERI2ND4">'KENYATAAN TUNTUTAN PAGE 4'!$C$90</definedName>
    <definedName name="BYRFLIGHT1ST1">'KENYATAAN TUNTUTAN PAGE 1'!$C$83</definedName>
    <definedName name="BYRFLIGHT1ST2">'KENYATAAN TUNTUTAN PAGE 2'!$C$84</definedName>
    <definedName name="BYRFLIGHT1ST3">'KENYATAAN TUNTUTAN PAGE 3'!$C$84</definedName>
    <definedName name="BYRFLIGHT1ST4">'KENYATAAN TUNTUTAN PAGE 4'!$C$84</definedName>
    <definedName name="BYRFLIGHTBUSS1">'KENYATAAN TUNTUTAN PAGE 1'!$C$82</definedName>
    <definedName name="BYRFLIGHTBUSS2">'KENYATAAN TUNTUTAN PAGE 2'!$C$83</definedName>
    <definedName name="BYRFLIGHTBUSS3">'KENYATAAN TUNTUTAN PAGE 3'!$C$83</definedName>
    <definedName name="BYRFLIGHTBUSS4">'KENYATAAN TUNTUTAN PAGE 4'!$C$83</definedName>
    <definedName name="BYRFLIGHTECO1">'KENYATAAN TUNTUTAN PAGE 1'!$C$84</definedName>
    <definedName name="BYRFLIGHTECO2">'KENYATAAN TUNTUTAN PAGE 2'!$C$85</definedName>
    <definedName name="BYRFLIGHTECO3">'KENYATAAN TUNTUTAN PAGE 3'!$C$85</definedName>
    <definedName name="BYRFLIGHTECO4">'KENYATAAN TUNTUTAN PAGE 4'!$C$85</definedName>
    <definedName name="BYRGST1">'KENYATAAN TUNTUTAN PAGE 1'!$C$104</definedName>
    <definedName name="BYRGST2">'KENYATAAN TUNTUTAN PAGE 2'!$C$104</definedName>
    <definedName name="BYRGST3">'KENYATAAN TUNTUTAN PAGE 3'!$C$104</definedName>
    <definedName name="BYRGST4">'KENYATAAN TUNTUTAN PAGE 4'!$C$104</definedName>
    <definedName name="BYRHOTSTSMLAT1">'KENYATAAN TUNTUTAN PAGE 1'!$F$120</definedName>
    <definedName name="BYRHOTSTSMLAT2">'KENYATAAN TUNTUTAN PAGE 2'!$F$121</definedName>
    <definedName name="BYRHOTSTSMLAT3">'KENYATAAN TUNTUTAN PAGE 3'!$F$121</definedName>
    <definedName name="BYRHOTSTSMLAT4">'KENYATAAN TUNTUTAN PAGE 4'!$F$121</definedName>
    <definedName name="BYRHOTSTSMMESY1">'KENYATAAN TUNTUTAN PAGE 1'!$F$118</definedName>
    <definedName name="BYRHOTSTSMMESY2">'KENYATAAN TUNTUTAN PAGE 2'!$F$119</definedName>
    <definedName name="BYRHOTSTSMMESY3">'KENYATAAN TUNTUTAN PAGE 3'!$F$119</definedName>
    <definedName name="BYRHOTSTSMMESY4">'KENYATAAN TUNTUTAN PAGE 4'!$F$119</definedName>
    <definedName name="BYRHOTSTSSLLAT1">'KENYATAAN TUNTUTAN PAGE 1'!$F$121</definedName>
    <definedName name="BYRHOTSTSSLLAT2">'KENYATAAN TUNTUTAN PAGE 2'!$F$122</definedName>
    <definedName name="BYRHOTSTSSLLAT3">'KENYATAAN TUNTUTAN PAGE 3'!$F$122</definedName>
    <definedName name="BYRHOTSTSSLLAT4">'KENYATAAN TUNTUTAN PAGE 4'!$F$122</definedName>
    <definedName name="BYRHOTSTSSLMESY1">'KENYATAAN TUNTUTAN PAGE 1'!$F$119</definedName>
    <definedName name="BYRHOTSTSSLMESY2">'KENYATAAN TUNTUTAN PAGE 2'!$F$120</definedName>
    <definedName name="BYRHOTSTSSLMESY3">'KENYATAAN TUNTUTAN PAGE 3'!$F$120</definedName>
    <definedName name="BYRHOTSTSSLMESY4">'KENYATAAN TUNTUTAN PAGE 4'!$F$120</definedName>
    <definedName name="BYRHOTSUISMLAT1">'KENYATAAN TUNTUTAN PAGE 1'!$F$130</definedName>
    <definedName name="BYRHOTSUISMLAT2">'KENYATAAN TUNTUTAN PAGE 2'!$F$131</definedName>
    <definedName name="BYRHOTSUISMLAT3">'KENYATAAN TUNTUTAN PAGE 3'!$F$131</definedName>
    <definedName name="BYRHOTSUISMLAT4">'KENYATAAN TUNTUTAN PAGE 4'!$F$131</definedName>
    <definedName name="BYRHOTSUISMMESY1">'KENYATAAN TUNTUTAN PAGE 1'!$F$128</definedName>
    <definedName name="BYRHOTSUISMMESY2">'KENYATAAN TUNTUTAN PAGE 2'!$F$129</definedName>
    <definedName name="BYRHOTSUISMMESY3">'KENYATAAN TUNTUTAN PAGE 3'!$F$129</definedName>
    <definedName name="BYRHOTSUISMMESY4">'KENYATAAN TUNTUTAN PAGE 4'!$F$129</definedName>
    <definedName name="BYRHOTSUISSLLAT1">'KENYATAAN TUNTUTAN PAGE 1'!$F$131</definedName>
    <definedName name="BYRHOTSUISSLLAT2">'KENYATAAN TUNTUTAN PAGE 2'!$F$132</definedName>
    <definedName name="BYRHOTSUISSLLAT3">'KENYATAAN TUNTUTAN PAGE 3'!$F$132</definedName>
    <definedName name="BYRHOTSUISSLLAT4">'KENYATAAN TUNTUTAN PAGE 4'!$F$132</definedName>
    <definedName name="BYRHOTSUISSLMESY1">'KENYATAAN TUNTUTAN PAGE 1'!$F$129</definedName>
    <definedName name="BYRHOTSUISSLMESY2">'KENYATAAN TUNTUTAN PAGE 2'!$F$130</definedName>
    <definedName name="BYRHOTSUISSLMESY3">'KENYATAAN TUNTUTAN PAGE 3'!$F$130</definedName>
    <definedName name="BYRHOTSUISSLMESY4">'KENYATAAN TUNTUTAN PAGE 4'!$F$130</definedName>
    <definedName name="BYRHOTSUPSMLAT1">'KENYATAAN TUNTUTAN PAGE 1'!$F$125</definedName>
    <definedName name="BYRHOTSUPSMLAT2">'KENYATAAN TUNTUTAN PAGE 2'!$F$126</definedName>
    <definedName name="BYRHOTSUPSMLAT3">'KENYATAAN TUNTUTAN PAGE 3'!$F$126</definedName>
    <definedName name="BYRHOTSUPSMLAT4">'KENYATAAN TUNTUTAN PAGE 4'!$F$126</definedName>
    <definedName name="BYRHOTSUPSMMESY1">'KENYATAAN TUNTUTAN PAGE 1'!$F$123</definedName>
    <definedName name="BYRHOTSUPSMMESY2">'KENYATAAN TUNTUTAN PAGE 2'!$F$124</definedName>
    <definedName name="BYRHOTSUPSMMESY3">'KENYATAAN TUNTUTAN PAGE 3'!$F$124</definedName>
    <definedName name="BYRHOTSUPSMMESY4">'KENYATAAN TUNTUTAN PAGE 4'!$F$124</definedName>
    <definedName name="BYRHOTSUPSSLLAT1">'KENYATAAN TUNTUTAN PAGE 1'!$F$126</definedName>
    <definedName name="BYRHOTSUPSSLLAT2">'KENYATAAN TUNTUTAN PAGE 2'!$F$127</definedName>
    <definedName name="BYRHOTSUPSSLLAT3">'KENYATAAN TUNTUTAN PAGE 3'!$F$127</definedName>
    <definedName name="BYRHOTSUPSSLLAT4">'KENYATAAN TUNTUTAN PAGE 4'!$F$127</definedName>
    <definedName name="BYRHOTSUPSSLMESY1">'KENYATAAN TUNTUTAN PAGE 1'!$F$124</definedName>
    <definedName name="BYRHOTSUPSSLMESY2">'KENYATAAN TUNTUTAN PAGE 2'!$F$125</definedName>
    <definedName name="BYRHOTSUPSSLMESY3">'KENYATAAN TUNTUTAN PAGE 3'!$F$125</definedName>
    <definedName name="BYRHOTSUPSSLMESY4">'KENYATAAN TUNTUTAN PAGE 4'!$F$125</definedName>
    <definedName name="BYRINSURE1">'KENYATAAN TUNTUTAN PAGE 1'!$C$106</definedName>
    <definedName name="BYRINSURE2">'KENYATAAN TUNTUTAN PAGE 2'!$C$106</definedName>
    <definedName name="BYRINSURE3">'KENYATAAN TUNTUTAN PAGE 3'!$C$106</definedName>
    <definedName name="BYRINSURE4">'KENYATAAN TUNTUTAN PAGE 4'!$C$106</definedName>
    <definedName name="BYRKAPAL1ST1">'KENYATAAN TUNTUTAN PAGE 1'!$C$88</definedName>
    <definedName name="BYRKAPAL1ST2">'KENYATAAN TUNTUTAN PAGE 2'!$C$89</definedName>
    <definedName name="BYRKAPAL1ST3">'KENYATAAN TUNTUTAN PAGE 3'!$C$89</definedName>
    <definedName name="BYRKAPAL1ST4">'KENYATAAN TUNTUTAN PAGE 4'!$C$89</definedName>
    <definedName name="BYRKAPAL2ND1">'KENYATAAN TUNTUTAN PAGE 1'!$C$87</definedName>
    <definedName name="BYRKAPAL2ND2">'KENYATAAN TUNTUTAN PAGE 2'!$C$88</definedName>
    <definedName name="BYRKAPAL2ND3">'KENYATAAN TUNTUTAN PAGE 3'!$C$88</definedName>
    <definedName name="BYRKAPAL2ND4">'KENYATAAN TUNTUTAN PAGE 4'!$C$88</definedName>
    <definedName name="BYRKERETAPI1">'KENYATAAN TUNTUTAN PAGE 1'!$C$81</definedName>
    <definedName name="BYRKERETAPI2">'KENYATAAN TUNTUTAN PAGE 2'!$C$82</definedName>
    <definedName name="BYRKERETAPI3">'KENYATAAN TUNTUTAN PAGE 3'!$C$82</definedName>
    <definedName name="BYRKERETAPI4">'KENYATAAN TUNTUTAN PAGE 4'!$C$82</definedName>
    <definedName name="BYRMONORAIL1">'KENYATAAN TUNTUTAN PAGE 1'!$C$79</definedName>
    <definedName name="BYRMONORAIL2">'KENYATAAN TUNTUTAN PAGE 2'!$C$80</definedName>
    <definedName name="BYRMONORAIL3">'KENYATAAN TUNTUTAN PAGE 3'!$C$80</definedName>
    <definedName name="BYRMONORAIL4">'KENYATAAN TUNTUTAN PAGE 4'!$C$80</definedName>
    <definedName name="BYRPARKING1">'KENYATAAN TUNTUTAN PAGE 1'!$C$95</definedName>
    <definedName name="BYRPARKING2">'KENYATAAN TUNTUTAN PAGE 2'!$C$95</definedName>
    <definedName name="BYRPARKING3">'KENYATAAN TUNTUTAN PAGE 3'!$C$95</definedName>
    <definedName name="BYRPARKING4">'KENYATAAN TUNTUTAN PAGE 4'!$C$95</definedName>
    <definedName name="BYRPOS1">'KENYATAAN TUNTUTAN PAGE 1'!$C$103</definedName>
    <definedName name="BYRPOS2">'KENYATAAN TUNTUTAN PAGE 2'!$C$103</definedName>
    <definedName name="BYRPOS3">'KENYATAAN TUNTUTAN PAGE 3'!$C$103</definedName>
    <definedName name="BYRPOS4">'KENYATAAN TUNTUTAN PAGE 4'!$C$103</definedName>
    <definedName name="BYRSERV1">'KENYATAAN TUNTUTAN PAGE 1'!$C$105</definedName>
    <definedName name="BYRSERV2">'KENYATAAN TUNTUTAN PAGE 2'!$C$105</definedName>
    <definedName name="BYRSERV3">'KENYATAAN TUNTUTAN PAGE 3'!$C$105</definedName>
    <definedName name="BYRSERV4">'KENYATAAN TUNTUTAN PAGE 4'!$C$105</definedName>
    <definedName name="BYRTEKSIRESIT1">'KENYATAAN TUNTUTAN PAGE 1'!$C$78</definedName>
    <definedName name="BYRTEKSIRESIT2">'KENYATAAN TUNTUTAN PAGE 2'!$C$79</definedName>
    <definedName name="BYRTEKSIRESIT3">'KENYATAAN TUNTUTAN PAGE 3'!$C$79</definedName>
    <definedName name="BYRTEKSIRESIT4">'KENYATAAN TUNTUTAN PAGE 4'!$C$79</definedName>
    <definedName name="BYRTEKSIXRESIT1">'KENYATAAN TUNTUTAN PAGE 1'!$C$77</definedName>
    <definedName name="BYRTEKSIXRESIT2">'KENYATAAN TUNTUTAN PAGE 2'!$C$78</definedName>
    <definedName name="BYRTEKSIXRESIT3">'KENYATAAN TUNTUTAN PAGE 3'!$C$78</definedName>
    <definedName name="BYRTEKSIXRESIT4">'KENYATAAN TUNTUTAN PAGE 4'!$C$78</definedName>
    <definedName name="BYRTELEFON1">'KENYATAAN TUNTUTAN PAGE 1'!$C$98</definedName>
    <definedName name="BYRTELEFON2">'KENYATAAN TUNTUTAN PAGE 2'!$C$98</definedName>
    <definedName name="BYRTELEFON3">'KENYATAAN TUNTUTAN PAGE 3'!$C$98</definedName>
    <definedName name="BYRTELEFON4">'KENYATAAN TUNTUTAN PAGE 4'!$C$98</definedName>
    <definedName name="BYRTOLTG1">'KENYATAAN TUNTUTAN PAGE 1'!$C$94</definedName>
    <definedName name="BYRTOLTG2">'KENYATAAN TUNTUTAN PAGE 2'!$C$94</definedName>
    <definedName name="BYRTOLTG3">'KENYATAAN TUNTUTAN PAGE 3'!$C$94</definedName>
    <definedName name="BYRTOLTG4">'KENYATAAN TUNTUTAN PAGE 4'!$C$94</definedName>
    <definedName name="BYRTOLTUNAI1">'KENYATAAN TUNTUTAN PAGE 1'!$C$93</definedName>
    <definedName name="BYRTOLTUNAI2">'KENYATAAN TUNTUTAN PAGE 2'!$C$93</definedName>
    <definedName name="BYRTOLTUNAI3">'KENYATAAN TUNTUTAN PAGE 3'!$C$93</definedName>
    <definedName name="BYRTOLTUNAI4">'KENYATAAN TUNTUTAN PAGE 4'!$C$93</definedName>
    <definedName name="BYRVISA1">'KENYATAAN TUNTUTAN PAGE 1'!$C$107</definedName>
    <definedName name="BYRVISA2">'KENYATAAN TUNTUTAN PAGE 2'!$C$107</definedName>
    <definedName name="BYRVISA3">'KENYATAAN TUNTUTAN PAGE 3'!$C$107</definedName>
    <definedName name="BYRVISA4">'KENYATAAN TUNTUTAN PAGE 4'!$C$107</definedName>
    <definedName name="BYRYURAN1">'KENYATAAN TUNTUTAN PAGE 1'!$C$97</definedName>
    <definedName name="BYRYURAN2">'KENYATAAN TUNTUTAN PAGE 2'!$C$97</definedName>
    <definedName name="BYRYURAN3">'KENYATAAN TUNTUTAN PAGE 3'!$C$97</definedName>
    <definedName name="BYRYURAN4">'KENYATAAN TUNTUTAN PAGE 4'!$C$97</definedName>
    <definedName name="CC">'SENARAI JAWATAN'!$D$4:$D$234</definedName>
    <definedName name="CHANGE1">'KENYATAAN TUNTUTAN PAGE 1'!$AI$72</definedName>
    <definedName name="CHANGE2">'KENYATAAN TUNTUTAN PAGE 2'!$AI$72</definedName>
    <definedName name="CHANGE3">'KENYATAAN TUNTUTAN PAGE 3'!$AI$72</definedName>
    <definedName name="CHANGE4">'KENYATAAN TUNTUTAN PAGE 4'!$AI$72</definedName>
    <definedName name="COURIER1">'KENYATAAN TUNTUTAN PAGE 1'!$AJ$72</definedName>
    <definedName name="COURIER2">'KENYATAAN TUNTUTAN PAGE 2'!$AJ$72</definedName>
    <definedName name="COURIER3">'KENYATAAN TUNTUTAN PAGE 3'!$AJ$72</definedName>
    <definedName name="COURIER4">'KENYATAAN TUNTUTAN PAGE 4'!$AJ$72</definedName>
    <definedName name="DOBI1">'KENYATAAN TUNTUTAN PAGE 1'!$AC$72</definedName>
    <definedName name="DOBI2">'KENYATAAN TUNTUTAN PAGE 2'!$AC$72</definedName>
    <definedName name="DOBI3">'KENYATAAN TUNTUTAN PAGE 3'!$AC$72</definedName>
    <definedName name="DOBI4">'KENYATAAN TUNTUTAN PAGE 4'!$AC$72</definedName>
    <definedName name="FAKS1">'KENYATAAN TUNTUTAN PAGE 1'!$AF$72</definedName>
    <definedName name="FAKS2">'KENYATAAN TUNTUTAN PAGE 2'!$AF$72</definedName>
    <definedName name="FAKS3">'KENYATAAN TUNTUTAN PAGE 3'!$AF$72</definedName>
    <definedName name="FAKS4">'KENYATAAN TUNTUTAN PAGE 4'!$AF$72</definedName>
    <definedName name="FERI1ST1">'KENYATAAN TUNTUTAN PAGE 1'!$U$72</definedName>
    <definedName name="FERI1ST2">'KENYATAAN TUNTUTAN PAGE 2'!$U$72</definedName>
    <definedName name="FERI1ST3">'KENYATAAN TUNTUTAN PAGE 3'!$U$72</definedName>
    <definedName name="FERI1ST4">'KENYATAAN TUNTUTAN PAGE 4'!$U$72</definedName>
    <definedName name="FERI2ND1">'KENYATAAN TUNTUTAN PAGE 1'!$T$72</definedName>
    <definedName name="FERI2ND2">'KENYATAAN TUNTUTAN PAGE 2'!$T$72</definedName>
    <definedName name="FERI2ND3">'KENYATAAN TUNTUTAN PAGE 3'!$T$72</definedName>
    <definedName name="FERI2ND4">'KENYATAAN TUNTUTAN PAGE 4'!$T$72</definedName>
    <definedName name="FLIGHT1ST1">'KENYATAAN TUNTUTAN PAGE 1'!$P$72</definedName>
    <definedName name="FLIGHT1ST2">'KENYATAAN TUNTUTAN PAGE 2'!$P$72</definedName>
    <definedName name="FLIGHT1ST3">'KENYATAAN TUNTUTAN PAGE 3'!$P$72</definedName>
    <definedName name="FLIGHT1ST4">'KENYATAAN TUNTUTAN PAGE 4'!$P$72</definedName>
    <definedName name="FLIGHTBUSS1">'KENYATAAN TUNTUTAN PAGE 1'!$O$72</definedName>
    <definedName name="FLIGHTBUSS2">'KENYATAAN TUNTUTAN PAGE 2'!$O$72</definedName>
    <definedName name="FLIGHTBUSS3">'KENYATAAN TUNTUTAN PAGE 3'!$O$72</definedName>
    <definedName name="FLIGHTBUSS4">'KENYATAAN TUNTUTAN PAGE 4'!$O$72</definedName>
    <definedName name="FLIGHTECO1">'KENYATAAN TUNTUTAN PAGE 1'!$Q$72</definedName>
    <definedName name="FLIGHTECO2">'KENYATAAN TUNTUTAN PAGE 2'!$Q$72</definedName>
    <definedName name="FLIGHTECO3">'KENYATAAN TUNTUTAN PAGE 3'!$Q$72</definedName>
    <definedName name="FLIGHTECO4">'KENYATAAN TUNTUTAN PAGE 4'!$Q$72</definedName>
    <definedName name="GRED">'MAKLUMAT PEGAWAI'!$AB$21</definedName>
    <definedName name="GST">'KENYATAAN TUNTUTAN PAGE 1'!$AK$72</definedName>
    <definedName name="GSTAX1">'KENYATAAN TUNTUTAN PAGE 1'!$AK$72</definedName>
    <definedName name="GSTAX2">'KENYATAAN TUNTUTAN PAGE 2'!$AK$72</definedName>
    <definedName name="GSTAX3">'KENYATAAN TUNTUTAN PAGE 3'!$AK$72</definedName>
    <definedName name="GSTAX4">'KENYATAAN TUNTUTAN PAGE 4'!$AK$72</definedName>
    <definedName name="HOTEL1">'KENYATAAN TUNTUTAN PAGE 1'!$Y$72</definedName>
    <definedName name="HOTEL2">'KENYATAAN TUNTUTAN PAGE 2'!$Y$72</definedName>
    <definedName name="HOTEL3">'KENYATAAN TUNTUTAN PAGE 3'!$Y$72</definedName>
    <definedName name="HOTEL4">'KENYATAAN TUNTUTAN PAGE 4'!$Y$72</definedName>
    <definedName name="HOTELSMSTLAT">'HOTEL-LOJING-PELBAGAI-PENGAKUAN'!$H$14</definedName>
    <definedName name="HOTELSMSTMESY">'HOTEL-LOJING-PELBAGAI-PENGAKUAN'!$H$8</definedName>
    <definedName name="HOTELSMSUILAT">'HOTEL-LOJING-PELBAGAI-PENGAKUAN'!$H$38</definedName>
    <definedName name="HOTELSMSUIMESY">'HOTEL-LOJING-PELBAGAI-PENGAKUAN'!$H$32</definedName>
    <definedName name="HOTELSMSUPLAT">'HOTEL-LOJING-PELBAGAI-PENGAKUAN'!$H$26</definedName>
    <definedName name="HOTELSMSUPMESY">'HOTEL-LOJING-PELBAGAI-PENGAKUAN'!$H$20</definedName>
    <definedName name="HOTELSSLSTLAT">'HOTEL-LOJING-PELBAGAI-PENGAKUAN'!$H$51</definedName>
    <definedName name="HOTELSSLSTMESY">'HOTEL-LOJING-PELBAGAI-PENGAKUAN'!$H$45</definedName>
    <definedName name="HOTELSSLSUILAT">'HOTEL-LOJING-PELBAGAI-PENGAKUAN'!$H$75</definedName>
    <definedName name="HOTELSSLSUIMESY">'HOTEL-LOJING-PELBAGAI-PENGAKUAN'!$H$69</definedName>
    <definedName name="HOTELSSLSUPLAT">'HOTEL-LOJING-PELBAGAI-PENGAKUAN'!$H$63</definedName>
    <definedName name="HOTELSSLSUPMESY">'HOTEL-LOJING-PELBAGAI-PENGAKUAN'!$H$57</definedName>
    <definedName name="HOTELSUILAT">'HOTEL-LOJING-PELBAGAI-PENGAKUAN'!$H$38</definedName>
    <definedName name="HOTELSUIMESY">'HOTEL-LOJING-PELBAGAI-PENGAKUAN'!$H$32</definedName>
    <definedName name="IC">'MAKLUMAT PEGAWAI'!$AF$26</definedName>
    <definedName name="INSURE1">'KENYATAAN TUNTUTAN PAGE 1'!$AM$72</definedName>
    <definedName name="INSURE2">'KENYATAAN TUNTUTAN PAGE 2'!$AM$72</definedName>
    <definedName name="INSURE3">'KENYATAAN TUNTUTAN PAGE 3'!$AM$72</definedName>
    <definedName name="INSURE4">'KENYATAAN TUNTUTAN PAGE 4'!$AM$72</definedName>
    <definedName name="JARAK">'KENYATAAN TUNTUTAN PAGE 4'!$E$73</definedName>
    <definedName name="JAWATAN">'SENARAI JAWATAN'!$B$4:$B$95</definedName>
    <definedName name="JENIS">'SENARAI JAWATAN'!$J$4:$J$13</definedName>
    <definedName name="KAPAL1ST1">'KENYATAAN TUNTUTAN PAGE 1'!$S$72</definedName>
    <definedName name="KAPAL1ST2">'KENYATAAN TUNTUTAN PAGE 2'!$S$72</definedName>
    <definedName name="KAPAL1ST3">'KENYATAAN TUNTUTAN PAGE 3'!$S$72</definedName>
    <definedName name="KAPAL1ST4">'KENYATAAN TUNTUTAN PAGE 4'!$S$72</definedName>
    <definedName name="KAPAL2ND1">'KENYATAAN TUNTUTAN PAGE 1'!$R$72</definedName>
    <definedName name="KAPAL2ND2">'KENYATAAN TUNTUTAN PAGE 2'!$R$72</definedName>
    <definedName name="KAPAL2ND3">'KENYATAAN TUNTUTAN PAGE 3'!$R$72</definedName>
    <definedName name="KAPAL2ND4">'KENYATAAN TUNTUTAN PAGE 4'!$R$72</definedName>
    <definedName name="KELAS">'MAKLUMAT PEGAWAI'!$M$44</definedName>
    <definedName name="KERETAPI1">'KENYATAAN TUNTUTAN PAGE 1'!$N$72</definedName>
    <definedName name="KERETAPI2">'KENYATAAN TUNTUTAN PAGE 2'!$N$72</definedName>
    <definedName name="KERETAPI3">'KENYATAAN TUNTUTAN PAGE 3'!$N$72</definedName>
    <definedName name="KERETAPI4">'KENYATAAN TUNTUTAN PAGE 4'!$N$72</definedName>
    <definedName name="KLIAERL1">'KENYATAAN TUNTUTAN PAGE 1'!$M$72</definedName>
    <definedName name="KLIAERL2">'KENYATAAN TUNTUTAN PAGE 2'!$M$72</definedName>
    <definedName name="KLIAERL3">'KENYATAAN TUNTUTAN PAGE 3'!$M$72</definedName>
    <definedName name="KLIAERL4">'KENYATAAN TUNTUTAN PAGE 4'!$M$72</definedName>
    <definedName name="LOJINGSMLAT">'HOTEL-LOJING-PELBAGAI-PENGAKUAN'!$H$86</definedName>
    <definedName name="LOJINGSMMESY">'HOTEL-LOJING-PELBAGAI-PENGAKUAN'!$H$83</definedName>
    <definedName name="LOJINGSSLLAT">'HOTEL-LOJING-PELBAGAI-PENGAKUAN'!$H$94</definedName>
    <definedName name="LOJINGSSLMESY">'HOTEL-LOJING-PELBAGAI-PENGAKUAN'!$H$91</definedName>
    <definedName name="MAKANSMLAT">'KENDERAAN-TAMBANG-MAKAN-HARIAN'!$H$9</definedName>
    <definedName name="MAKANSMMESY">'KENDERAAN-TAMBANG-MAKAN-HARIAN'!$H$6</definedName>
    <definedName name="MAKANSSLLAT">'KENDERAAN-TAMBANG-MAKAN-HARIAN'!$H$16</definedName>
    <definedName name="MAKANSSLMESY">'KENDERAAN-TAMBANG-MAKAN-HARIAN'!$H$14</definedName>
    <definedName name="MONORAIL1">'KENYATAAN TUNTUTAN PAGE 1'!$L$72</definedName>
    <definedName name="MONORAIL2">'KENYATAAN TUNTUTAN PAGE 2'!$L$72</definedName>
    <definedName name="MONORAIL3">'KENYATAAN TUNTUTAN PAGE 3'!$L$72</definedName>
    <definedName name="MONORAIL4">'KENYATAAN TUNTUTAN PAGE 4'!$L$72</definedName>
    <definedName name="MOTORBOT1">'KENYATAAN TUNTUTAN PAGE 1'!$V$72</definedName>
    <definedName name="MOTORBOT2">'KENYATAAN TUNTUTAN PAGE 2'!$V$72</definedName>
    <definedName name="MOTORBOT3">'KENYATAAN TUNTUTAN PAGE 3'!$V$72</definedName>
    <definedName name="MOTORBOT4">'KENYATAAN TUNTUTAN PAGE 4'!$V$72</definedName>
    <definedName name="NAMA">'MAKLUMAT PEGAWAI'!$AF$25</definedName>
    <definedName name="NEGERI">'SENARAI JAWATAN'!$A$4:$A$19</definedName>
    <definedName name="NOMBOR">'SENARAI JAWATAN'!$L$4:$L$39</definedName>
    <definedName name="PARKING1">'KENYATAAN TUNTUTAN PAGE 1'!$AB$72</definedName>
    <definedName name="PARKING2">'KENYATAAN TUNTUTAN PAGE 2'!$AB$72</definedName>
    <definedName name="PARKING3">'KENYATAAN TUNTUTAN PAGE 3'!$AB$72</definedName>
    <definedName name="PARKING4">'KENYATAAN TUNTUTAN PAGE 4'!$AB$72</definedName>
    <definedName name="_xlnm.Print_Area" localSheetId="6">'KENYATAAN TUNTUTAN PAGE 2'!$A$1:$I$75</definedName>
    <definedName name="_xlnm.Print_Area" localSheetId="7">'KENYATAAN TUNTUTAN PAGE 3'!$A$1:$I$75</definedName>
    <definedName name="_xlnm.Print_Area" localSheetId="8">'KENYATAAN TUNTUTAN PAGE 4'!$A$1:$I$75</definedName>
    <definedName name="SERV1">'KENYATAAN TUNTUTAN PAGE 1'!$AL$72</definedName>
    <definedName name="SERV2">'KENYATAAN TUNTUTAN PAGE 2'!$AL$72</definedName>
    <definedName name="SERV3">'KENYATAAN TUNTUTAN PAGE 3'!$AL$72</definedName>
    <definedName name="SERV4">'KENYATAAN TUNTUTAN PAGE 4'!$AL$72</definedName>
    <definedName name="TEKSIRESIT1">'KENYATAAN TUNTUTAN PAGE 1'!$K$72</definedName>
    <definedName name="TEKSIRESIT2">'KENYATAAN TUNTUTAN PAGE 2'!$K$72</definedName>
    <definedName name="TEKSIRESIT3">'KENYATAAN TUNTUTAN PAGE 3'!$K$72</definedName>
    <definedName name="TEKSIRESIT4">'KENYATAAN TUNTUTAN PAGE 4'!$K$72</definedName>
    <definedName name="TELEFON1">'KENYATAAN TUNTUTAN PAGE 1'!$AE$72</definedName>
    <definedName name="TELEFON2">'KENYATAAN TUNTUTAN PAGE 2'!$AE$72</definedName>
    <definedName name="TELEFON3">'KENYATAAN TUNTUTAN PAGE 3'!$AE$72</definedName>
    <definedName name="TELEFON4">'KENYATAAN TUNTUTAN PAGE 4'!$AE$72</definedName>
    <definedName name="TOLTG1">'KENYATAAN TUNTUTAN PAGE 1'!$AA$72</definedName>
    <definedName name="TOLTG2">'KENYATAAN TUNTUTAN PAGE 2'!$AA$72</definedName>
    <definedName name="TOLTG3">'KENYATAAN TUNTUTAN PAGE 3'!$AA$72</definedName>
    <definedName name="TOLTG4">'KENYATAAN TUNTUTAN PAGE 4'!$AA$72</definedName>
    <definedName name="TOLTUNAI1">'KENYATAAN TUNTUTAN PAGE 1'!$Z$72</definedName>
    <definedName name="TOLTUNAI2">'KENYATAAN TUNTUTAN PAGE 2'!$Z$72</definedName>
    <definedName name="TOLTUNAI3">'KENYATAAN TUNTUTAN PAGE 3'!$Z$72</definedName>
    <definedName name="TOLTUNAI4">'KENYATAAN TUNTUTAN PAGE 4'!$Z$72</definedName>
    <definedName name="TOTAL">'PENGINAPAN &amp; TUNTUTAN PELBAGAI'!$O$83</definedName>
    <definedName name="TOTALHOTEL">'PENGINAPAN &amp; TUNTUTAN PELBAGAI'!$O$33</definedName>
    <definedName name="TOTALLOJING">'PENGINAPAN &amp; TUNTUTAN PELBAGAI'!$O$48</definedName>
    <definedName name="TOTALMILEAGE">'KENDERAAN-TAMBANG-MAKAN'!$O$15</definedName>
    <definedName name="TOTALMKNHARIAN">'KENDERAAN-TAMBANG-MAKAN'!$O$90</definedName>
    <definedName name="TOTALPELBAGAI">'PENGINAPAN &amp; TUNTUTAN PELBAGAI'!$O$82</definedName>
    <definedName name="TOTALPUBLICTRANSPORT">'KENDERAAN-TAMBANG-MAKAN'!$O$49</definedName>
    <definedName name="TUJUAN2">'SENARAI JAWATAN'!$M$4:$M$11</definedName>
    <definedName name="VISA1">'KENYATAAN TUNTUTAN PAGE 1'!$AN$72</definedName>
    <definedName name="VISA2">'KENYATAAN TUNTUTAN PAGE 2'!$AN$72</definedName>
    <definedName name="VISA3">'KENYATAAN TUNTUTAN PAGE 3'!$AN$72</definedName>
    <definedName name="VISA4">'KENYATAAN TUNTUTAN PAGE 4'!$AN$72</definedName>
    <definedName name="YURAN1">'KENYATAAN TUNTUTAN PAGE 1'!$AD$72</definedName>
    <definedName name="YURAN2">'KENYATAAN TUNTUTAN PAGE 2'!$AD$72</definedName>
    <definedName name="YURAN3">'KENYATAAN TUNTUTAN PAGE 3'!$AD$72</definedName>
    <definedName name="YURAN4">'KENYATAAN TUNTUTAN PAGE 4'!$AD$72</definedName>
  </definedNames>
  <calcPr calcId="191029"/>
</workbook>
</file>

<file path=xl/calcChain.xml><?xml version="1.0" encoding="utf-8"?>
<calcChain xmlns="http://schemas.openxmlformats.org/spreadsheetml/2006/main">
  <c r="AA84" i="1" l="1"/>
  <c r="I75" i="22"/>
  <c r="I75" i="21"/>
  <c r="I75" i="20"/>
  <c r="I74" i="2"/>
  <c r="A76" i="21"/>
  <c r="O91" i="18"/>
  <c r="O96" i="23"/>
  <c r="M37" i="5"/>
  <c r="C106" i="22"/>
  <c r="C106" i="21"/>
  <c r="C106" i="20"/>
  <c r="C106" i="2"/>
  <c r="C100" i="22"/>
  <c r="C100" i="21"/>
  <c r="C100" i="20"/>
  <c r="C100" i="2"/>
  <c r="C107" i="22"/>
  <c r="C105" i="22"/>
  <c r="C104" i="22"/>
  <c r="C107" i="21"/>
  <c r="C105" i="21"/>
  <c r="C104" i="21"/>
  <c r="C107" i="20"/>
  <c r="C105" i="20"/>
  <c r="C104" i="20"/>
  <c r="C105" i="2"/>
  <c r="C107" i="2"/>
  <c r="C104" i="2"/>
  <c r="C103" i="2"/>
  <c r="AK7" i="22"/>
  <c r="AL7" i="22"/>
  <c r="AM7" i="22"/>
  <c r="AN7" i="22"/>
  <c r="AK8" i="22"/>
  <c r="AL8" i="22"/>
  <c r="AM8" i="22"/>
  <c r="AN8" i="22"/>
  <c r="AK9" i="22"/>
  <c r="AL9" i="22"/>
  <c r="AM9" i="22"/>
  <c r="AN9" i="22"/>
  <c r="AK10" i="22"/>
  <c r="AL10" i="22"/>
  <c r="AM10" i="22"/>
  <c r="AN10" i="22"/>
  <c r="AK11" i="22"/>
  <c r="AL11" i="22"/>
  <c r="AM11" i="22"/>
  <c r="AN11" i="22"/>
  <c r="AK12" i="22"/>
  <c r="AL12" i="22"/>
  <c r="AM12" i="22"/>
  <c r="AN12" i="22"/>
  <c r="AK13" i="22"/>
  <c r="AL13" i="22"/>
  <c r="AM13" i="22"/>
  <c r="AN13" i="22"/>
  <c r="AK14" i="22"/>
  <c r="AL14" i="22"/>
  <c r="AM14" i="22"/>
  <c r="AN14" i="22"/>
  <c r="AK15" i="22"/>
  <c r="AL15" i="22"/>
  <c r="AM15" i="22"/>
  <c r="AN15" i="22"/>
  <c r="AK16" i="22"/>
  <c r="AL16" i="22"/>
  <c r="AM16" i="22"/>
  <c r="AN16" i="22"/>
  <c r="AK17" i="22"/>
  <c r="AL17" i="22"/>
  <c r="AM17" i="22"/>
  <c r="AN17" i="22"/>
  <c r="AK18" i="22"/>
  <c r="AL18" i="22"/>
  <c r="AM18" i="22"/>
  <c r="AN18" i="22"/>
  <c r="AK19" i="22"/>
  <c r="AL19" i="22"/>
  <c r="AM19" i="22"/>
  <c r="AN19" i="22"/>
  <c r="AK20" i="22"/>
  <c r="AL20" i="22"/>
  <c r="AM20" i="22"/>
  <c r="AN20" i="22"/>
  <c r="AK21" i="22"/>
  <c r="AL21" i="22"/>
  <c r="AM21" i="22"/>
  <c r="AN21" i="22"/>
  <c r="AK22" i="22"/>
  <c r="AL22" i="22"/>
  <c r="AM22" i="22"/>
  <c r="AN22" i="22"/>
  <c r="AK23" i="22"/>
  <c r="AL23" i="22"/>
  <c r="AM23" i="22"/>
  <c r="AN23" i="22"/>
  <c r="AK24" i="22"/>
  <c r="AL24" i="22"/>
  <c r="AM24" i="22"/>
  <c r="AN24" i="22"/>
  <c r="AK25" i="22"/>
  <c r="AL25" i="22"/>
  <c r="AM25" i="22"/>
  <c r="AN25" i="22"/>
  <c r="AK26" i="22"/>
  <c r="AL26" i="22"/>
  <c r="AM26" i="22"/>
  <c r="AN26" i="22"/>
  <c r="AK27" i="22"/>
  <c r="AL27" i="22"/>
  <c r="AM27" i="22"/>
  <c r="AN27" i="22"/>
  <c r="AK28" i="22"/>
  <c r="AL28" i="22"/>
  <c r="AM28" i="22"/>
  <c r="AN28" i="22"/>
  <c r="AK29" i="22"/>
  <c r="AL29" i="22"/>
  <c r="AM29" i="22"/>
  <c r="AN29" i="22"/>
  <c r="AK30" i="22"/>
  <c r="AL30" i="22"/>
  <c r="AM30" i="22"/>
  <c r="AN30" i="22"/>
  <c r="AK31" i="22"/>
  <c r="AL31" i="22"/>
  <c r="AM31" i="22"/>
  <c r="AN31" i="22"/>
  <c r="AK32" i="22"/>
  <c r="AL32" i="22"/>
  <c r="AM32" i="22"/>
  <c r="AN32" i="22"/>
  <c r="AK33" i="22"/>
  <c r="AL33" i="22"/>
  <c r="AM33" i="22"/>
  <c r="AN33" i="22"/>
  <c r="AK34" i="22"/>
  <c r="AL34" i="22"/>
  <c r="AM34" i="22"/>
  <c r="AN34" i="22"/>
  <c r="AK35" i="22"/>
  <c r="AL35" i="22"/>
  <c r="AM35" i="22"/>
  <c r="AN35" i="22"/>
  <c r="AK36" i="22"/>
  <c r="AL36" i="22"/>
  <c r="AM36" i="22"/>
  <c r="AN36" i="22"/>
  <c r="AK37" i="22"/>
  <c r="AL37" i="22"/>
  <c r="AM37" i="22"/>
  <c r="AN37" i="22"/>
  <c r="AK38" i="22"/>
  <c r="AL38" i="22"/>
  <c r="AM38" i="22"/>
  <c r="AN38" i="22"/>
  <c r="AK39" i="22"/>
  <c r="AL39" i="22"/>
  <c r="AM39" i="22"/>
  <c r="AN39" i="22"/>
  <c r="AK40" i="22"/>
  <c r="AL40" i="22"/>
  <c r="AM40" i="22"/>
  <c r="AN40" i="22"/>
  <c r="AK41" i="22"/>
  <c r="AL41" i="22"/>
  <c r="AM41" i="22"/>
  <c r="AN41" i="22"/>
  <c r="AK42" i="22"/>
  <c r="AL42" i="22"/>
  <c r="AM42" i="22"/>
  <c r="AN42" i="22"/>
  <c r="AK43" i="22"/>
  <c r="AL43" i="22"/>
  <c r="AM43" i="22"/>
  <c r="AN43" i="22"/>
  <c r="AK44" i="22"/>
  <c r="AL44" i="22"/>
  <c r="AM44" i="22"/>
  <c r="AN44" i="22"/>
  <c r="AK45" i="22"/>
  <c r="AL45" i="22"/>
  <c r="AM45" i="22"/>
  <c r="AN45" i="22"/>
  <c r="AK46" i="22"/>
  <c r="AL46" i="22"/>
  <c r="AM46" i="22"/>
  <c r="AN46" i="22"/>
  <c r="AK47" i="22"/>
  <c r="AL47" i="22"/>
  <c r="AM47" i="22"/>
  <c r="AN47" i="22"/>
  <c r="AK48" i="22"/>
  <c r="AL48" i="22"/>
  <c r="AM48" i="22"/>
  <c r="AN48" i="22"/>
  <c r="AK49" i="22"/>
  <c r="AL49" i="22"/>
  <c r="AM49" i="22"/>
  <c r="AN49" i="22"/>
  <c r="AK50" i="22"/>
  <c r="AL50" i="22"/>
  <c r="AM50" i="22"/>
  <c r="AN50" i="22"/>
  <c r="AK51" i="22"/>
  <c r="AL51" i="22"/>
  <c r="AM51" i="22"/>
  <c r="AN51" i="22"/>
  <c r="AK52" i="22"/>
  <c r="AL52" i="22"/>
  <c r="AM52" i="22"/>
  <c r="AN52" i="22"/>
  <c r="AK53" i="22"/>
  <c r="AL53" i="22"/>
  <c r="AM53" i="22"/>
  <c r="AN53" i="22"/>
  <c r="AK54" i="22"/>
  <c r="AL54" i="22"/>
  <c r="AM54" i="22"/>
  <c r="AN54" i="22"/>
  <c r="AK55" i="22"/>
  <c r="AL55" i="22"/>
  <c r="AM55" i="22"/>
  <c r="AN55" i="22"/>
  <c r="AK56" i="22"/>
  <c r="AL56" i="22"/>
  <c r="AM56" i="22"/>
  <c r="AN56" i="22"/>
  <c r="AK57" i="22"/>
  <c r="AL57" i="22"/>
  <c r="AM57" i="22"/>
  <c r="AN57" i="22"/>
  <c r="AK58" i="22"/>
  <c r="AL58" i="22"/>
  <c r="AM58" i="22"/>
  <c r="AN58" i="22"/>
  <c r="AK59" i="22"/>
  <c r="AL59" i="22"/>
  <c r="AM59" i="22"/>
  <c r="AN59" i="22"/>
  <c r="AK60" i="22"/>
  <c r="AL60" i="22"/>
  <c r="AM60" i="22"/>
  <c r="AN60" i="22"/>
  <c r="AK61" i="22"/>
  <c r="AL61" i="22"/>
  <c r="AM61" i="22"/>
  <c r="AN61" i="22"/>
  <c r="AK62" i="22"/>
  <c r="AL62" i="22"/>
  <c r="AM62" i="22"/>
  <c r="AN62" i="22"/>
  <c r="AK63" i="22"/>
  <c r="AL63" i="22"/>
  <c r="AM63" i="22"/>
  <c r="AN63" i="22"/>
  <c r="AK64" i="22"/>
  <c r="AL64" i="22"/>
  <c r="AM64" i="22"/>
  <c r="AN64" i="22"/>
  <c r="AK65" i="22"/>
  <c r="AL65" i="22"/>
  <c r="AM65" i="22"/>
  <c r="AN65" i="22"/>
  <c r="AK66" i="22"/>
  <c r="AL66" i="22"/>
  <c r="AM66" i="22"/>
  <c r="AN66" i="22"/>
  <c r="AK67" i="22"/>
  <c r="AL67" i="22"/>
  <c r="AM67" i="22"/>
  <c r="AN67" i="22"/>
  <c r="AK68" i="22"/>
  <c r="AL68" i="22"/>
  <c r="AM68" i="22"/>
  <c r="AN68" i="22"/>
  <c r="AK69" i="22"/>
  <c r="AL69" i="22"/>
  <c r="AM69" i="22"/>
  <c r="AN69" i="22"/>
  <c r="AK70" i="22"/>
  <c r="AL70" i="22"/>
  <c r="AM70" i="22"/>
  <c r="AN70" i="22"/>
  <c r="AK71" i="22"/>
  <c r="AL71" i="22"/>
  <c r="AM71" i="22"/>
  <c r="AN71" i="22"/>
  <c r="AN6" i="22"/>
  <c r="AN6" i="21"/>
  <c r="AM6" i="22"/>
  <c r="AM72" i="22" s="1"/>
  <c r="AL6" i="22"/>
  <c r="AK6" i="22"/>
  <c r="AK7" i="21"/>
  <c r="AL7" i="21"/>
  <c r="AM7" i="21"/>
  <c r="AN7" i="21"/>
  <c r="AK8" i="21"/>
  <c r="AL8" i="21"/>
  <c r="AM8" i="21"/>
  <c r="AN8" i="21"/>
  <c r="AK9" i="21"/>
  <c r="AL9" i="21"/>
  <c r="AM9" i="21"/>
  <c r="AN9" i="21"/>
  <c r="AK10" i="21"/>
  <c r="AL10" i="21"/>
  <c r="AM10" i="21"/>
  <c r="AN10" i="21"/>
  <c r="AK11" i="21"/>
  <c r="AL11" i="21"/>
  <c r="AM11" i="21"/>
  <c r="AN11" i="21"/>
  <c r="AK12" i="21"/>
  <c r="AL12" i="21"/>
  <c r="AM12" i="21"/>
  <c r="AN12" i="21"/>
  <c r="AK13" i="21"/>
  <c r="AL13" i="21"/>
  <c r="AM13" i="21"/>
  <c r="AN13" i="21"/>
  <c r="AK14" i="21"/>
  <c r="AL14" i="21"/>
  <c r="AM14" i="21"/>
  <c r="AN14" i="21"/>
  <c r="AK15" i="21"/>
  <c r="AL15" i="21"/>
  <c r="AM15" i="21"/>
  <c r="AN15" i="21"/>
  <c r="AK16" i="21"/>
  <c r="AL16" i="21"/>
  <c r="AM16" i="21"/>
  <c r="AN16" i="21"/>
  <c r="AK17" i="21"/>
  <c r="AL17" i="21"/>
  <c r="AM17" i="21"/>
  <c r="AN17" i="21"/>
  <c r="AK18" i="21"/>
  <c r="AL18" i="21"/>
  <c r="AM18" i="21"/>
  <c r="AN18" i="21"/>
  <c r="AK19" i="21"/>
  <c r="AL19" i="21"/>
  <c r="AM19" i="21"/>
  <c r="AN19" i="21"/>
  <c r="AK20" i="21"/>
  <c r="AL20" i="21"/>
  <c r="AM20" i="21"/>
  <c r="AN20" i="21"/>
  <c r="AK21" i="21"/>
  <c r="AL21" i="21"/>
  <c r="AM21" i="21"/>
  <c r="AN21" i="21"/>
  <c r="AK22" i="21"/>
  <c r="AL22" i="21"/>
  <c r="AM22" i="21"/>
  <c r="AN22" i="21"/>
  <c r="AK23" i="21"/>
  <c r="AL23" i="21"/>
  <c r="AM23" i="21"/>
  <c r="AN23" i="21"/>
  <c r="AK24" i="21"/>
  <c r="AL24" i="21"/>
  <c r="AM24" i="21"/>
  <c r="AN24" i="21"/>
  <c r="AK25" i="21"/>
  <c r="AL25" i="21"/>
  <c r="AM25" i="21"/>
  <c r="AN25" i="21"/>
  <c r="AK26" i="21"/>
  <c r="AL26" i="21"/>
  <c r="AM26" i="21"/>
  <c r="AN26" i="21"/>
  <c r="AK27" i="21"/>
  <c r="AL27" i="21"/>
  <c r="AM27" i="21"/>
  <c r="AN27" i="21"/>
  <c r="AK28" i="21"/>
  <c r="AL28" i="21"/>
  <c r="AM28" i="21"/>
  <c r="AN28" i="21"/>
  <c r="AK29" i="21"/>
  <c r="AL29" i="21"/>
  <c r="AM29" i="21"/>
  <c r="AN29" i="21"/>
  <c r="AK30" i="21"/>
  <c r="AL30" i="21"/>
  <c r="AM30" i="21"/>
  <c r="AN30" i="21"/>
  <c r="AK31" i="21"/>
  <c r="AL31" i="21"/>
  <c r="AM31" i="21"/>
  <c r="AN31" i="21"/>
  <c r="AK32" i="21"/>
  <c r="AL32" i="21"/>
  <c r="AM32" i="21"/>
  <c r="AN32" i="21"/>
  <c r="AK33" i="21"/>
  <c r="AL33" i="21"/>
  <c r="AM33" i="21"/>
  <c r="AN33" i="21"/>
  <c r="AK34" i="21"/>
  <c r="AL34" i="21"/>
  <c r="AM34" i="21"/>
  <c r="AN34" i="21"/>
  <c r="AK35" i="21"/>
  <c r="AL35" i="21"/>
  <c r="AM35" i="21"/>
  <c r="AN35" i="21"/>
  <c r="AK36" i="21"/>
  <c r="AL36" i="21"/>
  <c r="AM36" i="21"/>
  <c r="AN36" i="21"/>
  <c r="AK37" i="21"/>
  <c r="AL37" i="21"/>
  <c r="AM37" i="21"/>
  <c r="AN37" i="21"/>
  <c r="AK38" i="21"/>
  <c r="AL38" i="21"/>
  <c r="AM38" i="21"/>
  <c r="AN38" i="21"/>
  <c r="AK39" i="21"/>
  <c r="AL39" i="21"/>
  <c r="AM39" i="21"/>
  <c r="AN39" i="21"/>
  <c r="AK40" i="21"/>
  <c r="AL40" i="21"/>
  <c r="AM40" i="21"/>
  <c r="AN40" i="21"/>
  <c r="AK41" i="21"/>
  <c r="AL41" i="21"/>
  <c r="AM41" i="21"/>
  <c r="AN41" i="21"/>
  <c r="AK42" i="21"/>
  <c r="AL42" i="21"/>
  <c r="AM42" i="21"/>
  <c r="AN42" i="21"/>
  <c r="AK43" i="21"/>
  <c r="AL43" i="21"/>
  <c r="AM43" i="21"/>
  <c r="AN43" i="21"/>
  <c r="AK44" i="21"/>
  <c r="AL44" i="21"/>
  <c r="AM44" i="21"/>
  <c r="AN44" i="21"/>
  <c r="AK45" i="21"/>
  <c r="AL45" i="21"/>
  <c r="AM45" i="21"/>
  <c r="AN45" i="21"/>
  <c r="AK46" i="21"/>
  <c r="AL46" i="21"/>
  <c r="AM46" i="21"/>
  <c r="AN46" i="21"/>
  <c r="AK47" i="21"/>
  <c r="AL47" i="21"/>
  <c r="AM47" i="21"/>
  <c r="AN47" i="21"/>
  <c r="AK48" i="21"/>
  <c r="AL48" i="21"/>
  <c r="AM48" i="21"/>
  <c r="AN48" i="21"/>
  <c r="AK49" i="21"/>
  <c r="AL49" i="21"/>
  <c r="AM49" i="21"/>
  <c r="AN49" i="21"/>
  <c r="AK50" i="21"/>
  <c r="AL50" i="21"/>
  <c r="AM50" i="21"/>
  <c r="AN50" i="21"/>
  <c r="AK51" i="21"/>
  <c r="AL51" i="21"/>
  <c r="AM51" i="21"/>
  <c r="AN51" i="21"/>
  <c r="AK52" i="21"/>
  <c r="AL52" i="21"/>
  <c r="AM52" i="21"/>
  <c r="AN52" i="21"/>
  <c r="AK53" i="21"/>
  <c r="AL53" i="21"/>
  <c r="AM53" i="21"/>
  <c r="AN53" i="21"/>
  <c r="AK54" i="21"/>
  <c r="AL54" i="21"/>
  <c r="AM54" i="21"/>
  <c r="AN54" i="21"/>
  <c r="AK55" i="21"/>
  <c r="AL55" i="21"/>
  <c r="AM55" i="21"/>
  <c r="AN55" i="21"/>
  <c r="AK56" i="21"/>
  <c r="AL56" i="21"/>
  <c r="AM56" i="21"/>
  <c r="AN56" i="21"/>
  <c r="AK57" i="21"/>
  <c r="AL57" i="21"/>
  <c r="AM57" i="21"/>
  <c r="AN57" i="21"/>
  <c r="AK58" i="21"/>
  <c r="AL58" i="21"/>
  <c r="AM58" i="21"/>
  <c r="AN58" i="21"/>
  <c r="AK59" i="21"/>
  <c r="AL59" i="21"/>
  <c r="AM59" i="21"/>
  <c r="AN59" i="21"/>
  <c r="AK60" i="21"/>
  <c r="AL60" i="21"/>
  <c r="AM60" i="21"/>
  <c r="AN60" i="21"/>
  <c r="AK61" i="21"/>
  <c r="AL61" i="21"/>
  <c r="AM61" i="21"/>
  <c r="AN61" i="21"/>
  <c r="AK62" i="21"/>
  <c r="AL62" i="21"/>
  <c r="AM62" i="21"/>
  <c r="AN62" i="21"/>
  <c r="AK63" i="21"/>
  <c r="AL63" i="21"/>
  <c r="AM63" i="21"/>
  <c r="AN63" i="21"/>
  <c r="AK64" i="21"/>
  <c r="AL64" i="21"/>
  <c r="AM64" i="21"/>
  <c r="AN64" i="21"/>
  <c r="AK65" i="21"/>
  <c r="AL65" i="21"/>
  <c r="AM65" i="21"/>
  <c r="AN65" i="21"/>
  <c r="AK66" i="21"/>
  <c r="AL66" i="21"/>
  <c r="AM66" i="21"/>
  <c r="AN66" i="21"/>
  <c r="AK67" i="21"/>
  <c r="AL67" i="21"/>
  <c r="AM67" i="21"/>
  <c r="AN67" i="21"/>
  <c r="AK68" i="21"/>
  <c r="AL68" i="21"/>
  <c r="AM68" i="21"/>
  <c r="AN68" i="21"/>
  <c r="AK69" i="21"/>
  <c r="AL69" i="21"/>
  <c r="AM69" i="21"/>
  <c r="AN69" i="21"/>
  <c r="AK70" i="21"/>
  <c r="AL70" i="21"/>
  <c r="AM70" i="21"/>
  <c r="AN70" i="21"/>
  <c r="AK71" i="21"/>
  <c r="AL71" i="21"/>
  <c r="AM71" i="21"/>
  <c r="AN71" i="21"/>
  <c r="AM6" i="21"/>
  <c r="AM6" i="20"/>
  <c r="AL6" i="21"/>
  <c r="AL72" i="21" s="1"/>
  <c r="AK6" i="21"/>
  <c r="AK7" i="20"/>
  <c r="AL7" i="20"/>
  <c r="AM7" i="20"/>
  <c r="AN7" i="20"/>
  <c r="AK8" i="20"/>
  <c r="AL8" i="20"/>
  <c r="AM8" i="20"/>
  <c r="AN8" i="20"/>
  <c r="AK9" i="20"/>
  <c r="AL9" i="20"/>
  <c r="AM9" i="20"/>
  <c r="AN9" i="20"/>
  <c r="AK10" i="20"/>
  <c r="AL10" i="20"/>
  <c r="AM10" i="20"/>
  <c r="AN10" i="20"/>
  <c r="AK11" i="20"/>
  <c r="AL11" i="20"/>
  <c r="AM11" i="20"/>
  <c r="AN11" i="20"/>
  <c r="AK12" i="20"/>
  <c r="AL12" i="20"/>
  <c r="AM12" i="20"/>
  <c r="AN12" i="20"/>
  <c r="AK13" i="20"/>
  <c r="AL13" i="20"/>
  <c r="AM13" i="20"/>
  <c r="AN13" i="20"/>
  <c r="AK14" i="20"/>
  <c r="AL14" i="20"/>
  <c r="AM14" i="20"/>
  <c r="AN14" i="20"/>
  <c r="AK15" i="20"/>
  <c r="AL15" i="20"/>
  <c r="AM15" i="20"/>
  <c r="AN15" i="20"/>
  <c r="AK16" i="20"/>
  <c r="AL16" i="20"/>
  <c r="AM16" i="20"/>
  <c r="AN16" i="20"/>
  <c r="AK17" i="20"/>
  <c r="AL17" i="20"/>
  <c r="AM17" i="20"/>
  <c r="AN17" i="20"/>
  <c r="AK18" i="20"/>
  <c r="AL18" i="20"/>
  <c r="AM18" i="20"/>
  <c r="AN18" i="20"/>
  <c r="AK19" i="20"/>
  <c r="AL19" i="20"/>
  <c r="AM19" i="20"/>
  <c r="AN19" i="20"/>
  <c r="AK20" i="20"/>
  <c r="AL20" i="20"/>
  <c r="AM20" i="20"/>
  <c r="AN20" i="20"/>
  <c r="AK21" i="20"/>
  <c r="AL21" i="20"/>
  <c r="AM21" i="20"/>
  <c r="AN21" i="20"/>
  <c r="AK22" i="20"/>
  <c r="AL22" i="20"/>
  <c r="AM22" i="20"/>
  <c r="AN22" i="20"/>
  <c r="AK23" i="20"/>
  <c r="AL23" i="20"/>
  <c r="AM23" i="20"/>
  <c r="AN23" i="20"/>
  <c r="AK24" i="20"/>
  <c r="AL24" i="20"/>
  <c r="AM24" i="20"/>
  <c r="AN24" i="20"/>
  <c r="AK25" i="20"/>
  <c r="AL25" i="20"/>
  <c r="AM25" i="20"/>
  <c r="AN25" i="20"/>
  <c r="AK26" i="20"/>
  <c r="AL26" i="20"/>
  <c r="AM26" i="20"/>
  <c r="AN26" i="20"/>
  <c r="AK27" i="20"/>
  <c r="AL27" i="20"/>
  <c r="AM27" i="20"/>
  <c r="AN27" i="20"/>
  <c r="AK28" i="20"/>
  <c r="AL28" i="20"/>
  <c r="AM28" i="20"/>
  <c r="AN28" i="20"/>
  <c r="AK29" i="20"/>
  <c r="AL29" i="20"/>
  <c r="AM29" i="20"/>
  <c r="AN29" i="20"/>
  <c r="AK30" i="20"/>
  <c r="AL30" i="20"/>
  <c r="AM30" i="20"/>
  <c r="AN30" i="20"/>
  <c r="AK31" i="20"/>
  <c r="AL31" i="20"/>
  <c r="AM31" i="20"/>
  <c r="AN31" i="20"/>
  <c r="AK32" i="20"/>
  <c r="AL32" i="20"/>
  <c r="AM32" i="20"/>
  <c r="AN32" i="20"/>
  <c r="AK33" i="20"/>
  <c r="AL33" i="20"/>
  <c r="AM33" i="20"/>
  <c r="AN33" i="20"/>
  <c r="AK34" i="20"/>
  <c r="AL34" i="20"/>
  <c r="AM34" i="20"/>
  <c r="AN34" i="20"/>
  <c r="AK35" i="20"/>
  <c r="AL35" i="20"/>
  <c r="AM35" i="20"/>
  <c r="AN35" i="20"/>
  <c r="AK36" i="20"/>
  <c r="AL36" i="20"/>
  <c r="AM36" i="20"/>
  <c r="AN36" i="20"/>
  <c r="AK37" i="20"/>
  <c r="AL37" i="20"/>
  <c r="AM37" i="20"/>
  <c r="AN37" i="20"/>
  <c r="AK38" i="20"/>
  <c r="AL38" i="20"/>
  <c r="AM38" i="20"/>
  <c r="AN38" i="20"/>
  <c r="AK39" i="20"/>
  <c r="AL39" i="20"/>
  <c r="AM39" i="20"/>
  <c r="AN39" i="20"/>
  <c r="AK40" i="20"/>
  <c r="AL40" i="20"/>
  <c r="AM40" i="20"/>
  <c r="AN40" i="20"/>
  <c r="AK41" i="20"/>
  <c r="AL41" i="20"/>
  <c r="AM41" i="20"/>
  <c r="AN41" i="20"/>
  <c r="AK42" i="20"/>
  <c r="AL42" i="20"/>
  <c r="AM42" i="20"/>
  <c r="AN42" i="20"/>
  <c r="AK43" i="20"/>
  <c r="AL43" i="20"/>
  <c r="AM43" i="20"/>
  <c r="AN43" i="20"/>
  <c r="AK44" i="20"/>
  <c r="AL44" i="20"/>
  <c r="AM44" i="20"/>
  <c r="AN44" i="20"/>
  <c r="AK45" i="20"/>
  <c r="AL45" i="20"/>
  <c r="AM45" i="20"/>
  <c r="AN45" i="20"/>
  <c r="AK46" i="20"/>
  <c r="AL46" i="20"/>
  <c r="AM46" i="20"/>
  <c r="AN46" i="20"/>
  <c r="AK47" i="20"/>
  <c r="AL47" i="20"/>
  <c r="AM47" i="20"/>
  <c r="AN47" i="20"/>
  <c r="AK48" i="20"/>
  <c r="AL48" i="20"/>
  <c r="AM48" i="20"/>
  <c r="AN48" i="20"/>
  <c r="AK49" i="20"/>
  <c r="AL49" i="20"/>
  <c r="AM49" i="20"/>
  <c r="AN49" i="20"/>
  <c r="AK50" i="20"/>
  <c r="AL50" i="20"/>
  <c r="AM50" i="20"/>
  <c r="AN50" i="20"/>
  <c r="AK51" i="20"/>
  <c r="AL51" i="20"/>
  <c r="AM51" i="20"/>
  <c r="AN51" i="20"/>
  <c r="AK52" i="20"/>
  <c r="AL52" i="20"/>
  <c r="AM52" i="20"/>
  <c r="AN52" i="20"/>
  <c r="AK53" i="20"/>
  <c r="AL53" i="20"/>
  <c r="AM53" i="20"/>
  <c r="AN53" i="20"/>
  <c r="AK54" i="20"/>
  <c r="AL54" i="20"/>
  <c r="AM54" i="20"/>
  <c r="AN54" i="20"/>
  <c r="AK55" i="20"/>
  <c r="AL55" i="20"/>
  <c r="AM55" i="20"/>
  <c r="AN55" i="20"/>
  <c r="AK56" i="20"/>
  <c r="AL56" i="20"/>
  <c r="AM56" i="20"/>
  <c r="AN56" i="20"/>
  <c r="AK57" i="20"/>
  <c r="AL57" i="20"/>
  <c r="AM57" i="20"/>
  <c r="AN57" i="20"/>
  <c r="AK58" i="20"/>
  <c r="AL58" i="20"/>
  <c r="AM58" i="20"/>
  <c r="AN58" i="20"/>
  <c r="AK59" i="20"/>
  <c r="AL59" i="20"/>
  <c r="AM59" i="20"/>
  <c r="AN59" i="20"/>
  <c r="AK60" i="20"/>
  <c r="AL60" i="20"/>
  <c r="AM60" i="20"/>
  <c r="AN60" i="20"/>
  <c r="AK61" i="20"/>
  <c r="AL61" i="20"/>
  <c r="AM61" i="20"/>
  <c r="AN61" i="20"/>
  <c r="AK62" i="20"/>
  <c r="AL62" i="20"/>
  <c r="AM62" i="20"/>
  <c r="AN62" i="20"/>
  <c r="AK63" i="20"/>
  <c r="AL63" i="20"/>
  <c r="AM63" i="20"/>
  <c r="AN63" i="20"/>
  <c r="AK64" i="20"/>
  <c r="AL64" i="20"/>
  <c r="AM64" i="20"/>
  <c r="AN64" i="20"/>
  <c r="AK65" i="20"/>
  <c r="AL65" i="20"/>
  <c r="AM65" i="20"/>
  <c r="AN65" i="20"/>
  <c r="AK66" i="20"/>
  <c r="AL66" i="20"/>
  <c r="AM66" i="20"/>
  <c r="AN66" i="20"/>
  <c r="AK67" i="20"/>
  <c r="AL67" i="20"/>
  <c r="AM67" i="20"/>
  <c r="AN67" i="20"/>
  <c r="AK68" i="20"/>
  <c r="AL68" i="20"/>
  <c r="AM68" i="20"/>
  <c r="AN68" i="20"/>
  <c r="AK69" i="20"/>
  <c r="AL69" i="20"/>
  <c r="AM69" i="20"/>
  <c r="AN69" i="20"/>
  <c r="AK70" i="20"/>
  <c r="AL70" i="20"/>
  <c r="AM70" i="20"/>
  <c r="AN70" i="20"/>
  <c r="AK71" i="20"/>
  <c r="AL71" i="20"/>
  <c r="AM71" i="20"/>
  <c r="AN71" i="20"/>
  <c r="AN6" i="20"/>
  <c r="AN72" i="20" s="1"/>
  <c r="AL6" i="20"/>
  <c r="AL72" i="20" s="1"/>
  <c r="AK6" i="20"/>
  <c r="K6" i="2"/>
  <c r="AN7" i="2"/>
  <c r="AN8" i="2"/>
  <c r="AN9" i="2"/>
  <c r="AN1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6" i="2"/>
  <c r="AM7" i="2"/>
  <c r="AM8" i="2"/>
  <c r="AM9" i="2"/>
  <c r="AM10" i="2"/>
  <c r="AM11" i="2"/>
  <c r="AM12" i="2"/>
  <c r="AM13" i="2"/>
  <c r="AM14" i="2"/>
  <c r="AM15" i="2"/>
  <c r="AM16" i="2"/>
  <c r="AM17" i="2"/>
  <c r="AM18" i="2"/>
  <c r="AM19" i="2"/>
  <c r="AM20" i="2"/>
  <c r="AM21" i="2"/>
  <c r="AM22" i="2"/>
  <c r="AM23" i="2"/>
  <c r="AM24" i="2"/>
  <c r="AM25" i="2"/>
  <c r="AM26" i="2"/>
  <c r="AM27" i="2"/>
  <c r="AM28" i="2"/>
  <c r="AM29" i="2"/>
  <c r="AM30" i="2"/>
  <c r="AM31" i="2"/>
  <c r="AM32" i="2"/>
  <c r="AM33" i="2"/>
  <c r="AM34" i="2"/>
  <c r="AM35" i="2"/>
  <c r="AM36" i="2"/>
  <c r="AM37" i="2"/>
  <c r="AM38" i="2"/>
  <c r="AM39" i="2"/>
  <c r="AM40" i="2"/>
  <c r="AM41" i="2"/>
  <c r="AM42" i="2"/>
  <c r="AM43" i="2"/>
  <c r="AM44" i="2"/>
  <c r="AM45" i="2"/>
  <c r="AM46" i="2"/>
  <c r="AM47" i="2"/>
  <c r="AM48" i="2"/>
  <c r="AM49" i="2"/>
  <c r="AM50" i="2"/>
  <c r="AM51" i="2"/>
  <c r="AM52" i="2"/>
  <c r="AM53" i="2"/>
  <c r="AM54" i="2"/>
  <c r="AM55" i="2"/>
  <c r="AM56" i="2"/>
  <c r="AM57" i="2"/>
  <c r="AM58" i="2"/>
  <c r="AM59" i="2"/>
  <c r="AM60" i="2"/>
  <c r="AM61" i="2"/>
  <c r="AM62" i="2"/>
  <c r="AM63" i="2"/>
  <c r="AM64" i="2"/>
  <c r="AM65" i="2"/>
  <c r="AM66" i="2"/>
  <c r="AM67" i="2"/>
  <c r="AM68" i="2"/>
  <c r="AM69" i="2"/>
  <c r="AM70" i="2"/>
  <c r="AM71" i="2"/>
  <c r="AM6" i="2"/>
  <c r="AL7" i="2"/>
  <c r="AL8" i="2"/>
  <c r="AL9" i="2"/>
  <c r="AL10" i="2"/>
  <c r="AL11" i="2"/>
  <c r="AL12" i="2"/>
  <c r="AL13" i="2"/>
  <c r="AL14" i="2"/>
  <c r="AL15" i="2"/>
  <c r="AL16" i="2"/>
  <c r="AL17" i="2"/>
  <c r="AL18" i="2"/>
  <c r="AL19" i="2"/>
  <c r="AL20" i="2"/>
  <c r="AL21" i="2"/>
  <c r="AL22" i="2"/>
  <c r="AL23" i="2"/>
  <c r="AL24" i="2"/>
  <c r="AL25" i="2"/>
  <c r="AL26" i="2"/>
  <c r="AL27" i="2"/>
  <c r="AL28" i="2"/>
  <c r="AL29" i="2"/>
  <c r="AL30" i="2"/>
  <c r="AL31" i="2"/>
  <c r="AL32" i="2"/>
  <c r="AL33" i="2"/>
  <c r="AL34" i="2"/>
  <c r="AL35" i="2"/>
  <c r="AL36" i="2"/>
  <c r="AL37" i="2"/>
  <c r="AL38" i="2"/>
  <c r="AL39" i="2"/>
  <c r="AL40" i="2"/>
  <c r="AL41" i="2"/>
  <c r="AL42" i="2"/>
  <c r="AL43" i="2"/>
  <c r="AL44" i="2"/>
  <c r="AL45" i="2"/>
  <c r="AL46" i="2"/>
  <c r="AL47" i="2"/>
  <c r="AL48" i="2"/>
  <c r="AL49" i="2"/>
  <c r="AL50" i="2"/>
  <c r="AL51" i="2"/>
  <c r="AL52" i="2"/>
  <c r="AL53" i="2"/>
  <c r="AL54" i="2"/>
  <c r="AL55" i="2"/>
  <c r="AL56" i="2"/>
  <c r="AL57" i="2"/>
  <c r="AL58" i="2"/>
  <c r="AL59" i="2"/>
  <c r="AL60" i="2"/>
  <c r="AL61" i="2"/>
  <c r="AL62" i="2"/>
  <c r="AL63" i="2"/>
  <c r="AL64" i="2"/>
  <c r="AL65" i="2"/>
  <c r="AL66" i="2"/>
  <c r="AL67" i="2"/>
  <c r="AL68" i="2"/>
  <c r="AL69" i="2"/>
  <c r="AL70" i="2"/>
  <c r="AL71" i="2"/>
  <c r="AL6" i="2"/>
  <c r="AK7" i="2"/>
  <c r="AK8" i="2"/>
  <c r="AK9" i="2"/>
  <c r="AK10" i="2"/>
  <c r="AK11" i="2"/>
  <c r="AK12" i="2"/>
  <c r="AK13" i="2"/>
  <c r="AK14" i="2"/>
  <c r="AK15" i="2"/>
  <c r="AK16" i="2"/>
  <c r="AK17" i="2"/>
  <c r="AK18" i="2"/>
  <c r="AK19" i="2"/>
  <c r="AK20" i="2"/>
  <c r="AK21" i="2"/>
  <c r="AK22" i="2"/>
  <c r="AK23" i="2"/>
  <c r="AK24" i="2"/>
  <c r="AK25" i="2"/>
  <c r="AK26" i="2"/>
  <c r="AK27" i="2"/>
  <c r="AK28" i="2"/>
  <c r="AK29" i="2"/>
  <c r="AK30" i="2"/>
  <c r="AK31" i="2"/>
  <c r="AK32" i="2"/>
  <c r="AK33" i="2"/>
  <c r="AK34" i="2"/>
  <c r="AK35" i="2"/>
  <c r="AK36" i="2"/>
  <c r="AK37" i="2"/>
  <c r="AK38" i="2"/>
  <c r="AK39" i="2"/>
  <c r="AK40" i="2"/>
  <c r="AK41" i="2"/>
  <c r="AK42" i="2"/>
  <c r="AK43" i="2"/>
  <c r="AK44" i="2"/>
  <c r="AK45" i="2"/>
  <c r="AK46" i="2"/>
  <c r="AK47" i="2"/>
  <c r="AK48" i="2"/>
  <c r="AK49" i="2"/>
  <c r="AK50" i="2"/>
  <c r="AK51" i="2"/>
  <c r="AK52" i="2"/>
  <c r="AK53" i="2"/>
  <c r="AK54" i="2"/>
  <c r="AK55" i="2"/>
  <c r="AK56" i="2"/>
  <c r="AK57" i="2"/>
  <c r="AK58" i="2"/>
  <c r="AK59" i="2"/>
  <c r="AK60" i="2"/>
  <c r="AK61" i="2"/>
  <c r="AK62" i="2"/>
  <c r="AK63" i="2"/>
  <c r="AK64" i="2"/>
  <c r="AK65" i="2"/>
  <c r="AK66" i="2"/>
  <c r="AK67" i="2"/>
  <c r="AK68" i="2"/>
  <c r="AK69" i="2"/>
  <c r="AK70" i="2"/>
  <c r="AK71" i="2"/>
  <c r="AK6" i="2"/>
  <c r="AG7" i="22"/>
  <c r="AG8" i="22"/>
  <c r="AG9" i="22"/>
  <c r="AG10" i="22"/>
  <c r="AG11" i="22"/>
  <c r="AG12" i="22"/>
  <c r="AG13" i="22"/>
  <c r="AG14" i="22"/>
  <c r="AG15" i="22"/>
  <c r="AG16" i="22"/>
  <c r="AG17" i="22"/>
  <c r="AG18" i="22"/>
  <c r="AG19" i="22"/>
  <c r="AG20" i="22"/>
  <c r="AG21" i="22"/>
  <c r="AG22" i="22"/>
  <c r="AG23" i="22"/>
  <c r="AG24" i="22"/>
  <c r="AG25" i="22"/>
  <c r="AG26" i="22"/>
  <c r="AG27" i="22"/>
  <c r="AG28" i="22"/>
  <c r="AG29" i="22"/>
  <c r="AG30" i="22"/>
  <c r="AG31" i="22"/>
  <c r="AG32" i="22"/>
  <c r="AG33" i="22"/>
  <c r="AG34" i="22"/>
  <c r="AG35" i="22"/>
  <c r="AG36" i="22"/>
  <c r="AG37" i="22"/>
  <c r="AG38" i="22"/>
  <c r="AG39" i="22"/>
  <c r="AG40" i="22"/>
  <c r="AG41" i="22"/>
  <c r="AG42" i="22"/>
  <c r="AG43" i="22"/>
  <c r="AG44" i="22"/>
  <c r="AG45" i="22"/>
  <c r="AG46" i="22"/>
  <c r="AG47" i="22"/>
  <c r="AG48" i="22"/>
  <c r="AG49" i="22"/>
  <c r="AG50" i="22"/>
  <c r="AG51" i="22"/>
  <c r="AG52" i="22"/>
  <c r="AG53" i="22"/>
  <c r="AG54" i="22"/>
  <c r="AG55" i="22"/>
  <c r="AG56" i="22"/>
  <c r="AG57" i="22"/>
  <c r="AG58" i="22"/>
  <c r="AG59" i="22"/>
  <c r="AG60" i="22"/>
  <c r="AG61" i="22"/>
  <c r="AG62" i="22"/>
  <c r="AG63" i="22"/>
  <c r="AG64" i="22"/>
  <c r="AG65" i="22"/>
  <c r="AG66" i="22"/>
  <c r="AG67" i="22"/>
  <c r="AG68" i="22"/>
  <c r="AG69" i="22"/>
  <c r="AG70" i="22"/>
  <c r="AG71" i="22"/>
  <c r="AG6" i="22"/>
  <c r="AG7" i="21"/>
  <c r="AG8" i="21"/>
  <c r="AG9" i="21"/>
  <c r="AG10" i="21"/>
  <c r="AG11" i="21"/>
  <c r="AG12" i="21"/>
  <c r="AG13" i="21"/>
  <c r="AG14" i="21"/>
  <c r="AG15" i="21"/>
  <c r="AG16" i="21"/>
  <c r="AG17" i="21"/>
  <c r="AG18" i="21"/>
  <c r="AG19" i="21"/>
  <c r="AG20" i="21"/>
  <c r="AG21" i="21"/>
  <c r="AG22" i="21"/>
  <c r="AG23" i="21"/>
  <c r="AG24" i="21"/>
  <c r="AG25" i="21"/>
  <c r="AG26" i="21"/>
  <c r="AG27" i="21"/>
  <c r="AG28" i="21"/>
  <c r="AG29" i="21"/>
  <c r="AG30" i="21"/>
  <c r="AG31" i="21"/>
  <c r="AG32" i="21"/>
  <c r="AG33" i="21"/>
  <c r="AG34" i="21"/>
  <c r="AG35" i="21"/>
  <c r="AG36" i="21"/>
  <c r="AG37" i="21"/>
  <c r="AG38" i="21"/>
  <c r="AG39" i="21"/>
  <c r="AG40" i="21"/>
  <c r="AG41" i="21"/>
  <c r="AG42" i="21"/>
  <c r="AG43" i="21"/>
  <c r="AG44" i="21"/>
  <c r="AG45" i="21"/>
  <c r="AG46" i="21"/>
  <c r="AG47" i="21"/>
  <c r="AG48" i="21"/>
  <c r="AG49" i="21"/>
  <c r="AG50" i="21"/>
  <c r="AG51" i="21"/>
  <c r="AG52" i="21"/>
  <c r="AG53" i="21"/>
  <c r="AG54" i="21"/>
  <c r="AG55" i="21"/>
  <c r="AG56" i="21"/>
  <c r="AG57" i="21"/>
  <c r="AG58" i="21"/>
  <c r="AG59" i="21"/>
  <c r="AG60" i="21"/>
  <c r="AG61" i="21"/>
  <c r="AG62" i="21"/>
  <c r="AG63" i="21"/>
  <c r="AG64" i="21"/>
  <c r="AG65" i="21"/>
  <c r="AG66" i="21"/>
  <c r="AG67" i="21"/>
  <c r="AG68" i="21"/>
  <c r="AG69" i="21"/>
  <c r="AG70" i="21"/>
  <c r="AG71" i="21"/>
  <c r="AG6" i="21"/>
  <c r="AG7" i="20"/>
  <c r="AG8" i="20"/>
  <c r="AG9" i="20"/>
  <c r="AG10" i="20"/>
  <c r="AG11" i="20"/>
  <c r="AG12" i="20"/>
  <c r="AG13" i="20"/>
  <c r="AG14" i="20"/>
  <c r="AG15" i="20"/>
  <c r="AG16" i="20"/>
  <c r="AG17" i="20"/>
  <c r="AG18" i="20"/>
  <c r="AG19" i="20"/>
  <c r="AG20" i="20"/>
  <c r="AG21" i="20"/>
  <c r="AG22" i="20"/>
  <c r="AG23" i="20"/>
  <c r="AG24" i="20"/>
  <c r="AG25" i="20"/>
  <c r="AG26" i="20"/>
  <c r="AG27" i="20"/>
  <c r="AG28" i="20"/>
  <c r="AG29" i="20"/>
  <c r="AG30" i="20"/>
  <c r="AG31" i="20"/>
  <c r="AG32" i="20"/>
  <c r="AG33" i="20"/>
  <c r="AG34" i="20"/>
  <c r="AG35" i="20"/>
  <c r="AG36" i="20"/>
  <c r="AG37" i="20"/>
  <c r="AG38" i="20"/>
  <c r="AG39" i="20"/>
  <c r="AG40" i="20"/>
  <c r="AG41" i="20"/>
  <c r="AG42" i="20"/>
  <c r="AG43" i="20"/>
  <c r="AG44" i="20"/>
  <c r="AG45" i="20"/>
  <c r="AG46" i="20"/>
  <c r="AG47" i="20"/>
  <c r="AG48" i="20"/>
  <c r="AG49" i="20"/>
  <c r="AG50" i="20"/>
  <c r="AG51" i="20"/>
  <c r="AG52" i="20"/>
  <c r="AG53" i="20"/>
  <c r="AG54" i="20"/>
  <c r="AG55" i="20"/>
  <c r="AG56" i="20"/>
  <c r="AG57" i="20"/>
  <c r="AG58" i="20"/>
  <c r="AG59" i="20"/>
  <c r="AG60" i="20"/>
  <c r="AG61" i="20"/>
  <c r="AG62" i="20"/>
  <c r="AG63" i="20"/>
  <c r="AG64" i="20"/>
  <c r="AG65" i="20"/>
  <c r="AG66" i="20"/>
  <c r="AG67" i="20"/>
  <c r="AG68" i="20"/>
  <c r="AG69" i="20"/>
  <c r="AG70" i="20"/>
  <c r="AG71" i="20"/>
  <c r="AG6" i="20"/>
  <c r="AG7" i="2"/>
  <c r="AG8" i="2"/>
  <c r="AG9" i="2"/>
  <c r="AG10" i="2"/>
  <c r="AG11" i="2"/>
  <c r="AG12" i="2"/>
  <c r="AG13" i="2"/>
  <c r="AG14" i="2"/>
  <c r="AG15" i="2"/>
  <c r="AG16" i="2"/>
  <c r="AG17" i="2"/>
  <c r="AG18" i="2"/>
  <c r="AG19" i="2"/>
  <c r="AG20" i="2"/>
  <c r="AG21" i="2"/>
  <c r="AG22" i="2"/>
  <c r="AG23" i="2"/>
  <c r="AG24" i="2"/>
  <c r="AG25" i="2"/>
  <c r="AG26" i="2"/>
  <c r="AG27" i="2"/>
  <c r="AG28" i="2"/>
  <c r="AG29" i="2"/>
  <c r="AG30" i="2"/>
  <c r="AG31" i="2"/>
  <c r="AG32" i="2"/>
  <c r="AG33" i="2"/>
  <c r="AG34" i="2"/>
  <c r="AG35" i="2"/>
  <c r="AG36" i="2"/>
  <c r="AG37" i="2"/>
  <c r="AG38" i="2"/>
  <c r="AG39" i="2"/>
  <c r="AG40" i="2"/>
  <c r="AG41" i="2"/>
  <c r="AG42" i="2"/>
  <c r="AG43" i="2"/>
  <c r="AG44" i="2"/>
  <c r="AG45" i="2"/>
  <c r="AG46" i="2"/>
  <c r="AG47" i="2"/>
  <c r="AG48" i="2"/>
  <c r="AG49" i="2"/>
  <c r="AG50" i="2"/>
  <c r="AG51" i="2"/>
  <c r="AG52" i="2"/>
  <c r="AG53" i="2"/>
  <c r="AG54" i="2"/>
  <c r="AG55" i="2"/>
  <c r="AG56" i="2"/>
  <c r="AG57" i="2"/>
  <c r="AG58" i="2"/>
  <c r="AG59" i="2"/>
  <c r="AG60" i="2"/>
  <c r="AG61" i="2"/>
  <c r="AG62" i="2"/>
  <c r="AG63" i="2"/>
  <c r="AG64" i="2"/>
  <c r="AG65" i="2"/>
  <c r="AG66" i="2"/>
  <c r="AG67" i="2"/>
  <c r="AG68" i="2"/>
  <c r="AG69" i="2"/>
  <c r="AG70" i="2"/>
  <c r="AG71" i="2"/>
  <c r="AG6" i="2"/>
  <c r="AK72" i="20" l="1"/>
  <c r="AL72" i="2"/>
  <c r="AN72" i="2"/>
  <c r="AK72" i="2"/>
  <c r="AK72" i="21"/>
  <c r="AN72" i="22"/>
  <c r="O68" i="23"/>
  <c r="O74" i="23"/>
  <c r="AN72" i="21"/>
  <c r="O70" i="23"/>
  <c r="AL72" i="22"/>
  <c r="AK72" i="22"/>
  <c r="AM72" i="21"/>
  <c r="O72" i="23"/>
  <c r="AM72" i="20"/>
  <c r="AM72" i="2"/>
  <c r="I70" i="23" l="1"/>
  <c r="I74" i="23"/>
  <c r="I68" i="23"/>
  <c r="I72" i="23"/>
  <c r="M44" i="1" l="1"/>
  <c r="AF25" i="1"/>
  <c r="F132" i="22" l="1"/>
  <c r="F132" i="21"/>
  <c r="F132" i="20"/>
  <c r="F131" i="2"/>
  <c r="F130" i="22"/>
  <c r="F130" i="21"/>
  <c r="F130" i="20"/>
  <c r="F129" i="2"/>
  <c r="F125" i="22"/>
  <c r="F125" i="21"/>
  <c r="F125" i="20"/>
  <c r="F127" i="22"/>
  <c r="F127" i="21"/>
  <c r="F127" i="20"/>
  <c r="F126" i="2"/>
  <c r="F124" i="2"/>
  <c r="F122" i="22"/>
  <c r="F122" i="21"/>
  <c r="F122" i="20"/>
  <c r="F121" i="2"/>
  <c r="F120" i="22"/>
  <c r="F120" i="21"/>
  <c r="F120" i="20"/>
  <c r="F119" i="2"/>
  <c r="F131" i="22"/>
  <c r="F131" i="21"/>
  <c r="F131" i="20"/>
  <c r="F130" i="2"/>
  <c r="F129" i="22"/>
  <c r="F129" i="21"/>
  <c r="F129" i="20"/>
  <c r="F128" i="2"/>
  <c r="F126" i="22"/>
  <c r="F126" i="21"/>
  <c r="F126" i="20"/>
  <c r="F125" i="2"/>
  <c r="F124" i="22"/>
  <c r="F124" i="21"/>
  <c r="F124" i="20"/>
  <c r="F123" i="2"/>
  <c r="F121" i="22"/>
  <c r="F121" i="21"/>
  <c r="F121" i="20"/>
  <c r="F120" i="2"/>
  <c r="F119" i="22"/>
  <c r="F119" i="21"/>
  <c r="F119" i="20"/>
  <c r="F118" i="2"/>
  <c r="F117" i="22" l="1"/>
  <c r="F117" i="21"/>
  <c r="F117" i="20"/>
  <c r="F116" i="2"/>
  <c r="F116" i="22"/>
  <c r="F116" i="21"/>
  <c r="F116" i="20"/>
  <c r="F115" i="2"/>
  <c r="F114" i="22"/>
  <c r="F114" i="21"/>
  <c r="F114" i="20"/>
  <c r="F113" i="2"/>
  <c r="F113" i="22"/>
  <c r="F113" i="21"/>
  <c r="F113" i="20"/>
  <c r="F112" i="2"/>
  <c r="F111" i="22"/>
  <c r="F111" i="21"/>
  <c r="F111" i="20"/>
  <c r="F110" i="2"/>
  <c r="F110" i="22"/>
  <c r="F110" i="21"/>
  <c r="F110" i="20"/>
  <c r="F109" i="2"/>
  <c r="F109" i="22"/>
  <c r="F109" i="21"/>
  <c r="F109" i="20"/>
  <c r="F108" i="2"/>
  <c r="F108" i="22"/>
  <c r="F108" i="21"/>
  <c r="F108" i="20"/>
  <c r="F107" i="2"/>
  <c r="F107" i="22"/>
  <c r="F107" i="21"/>
  <c r="F107" i="20"/>
  <c r="F106" i="2"/>
  <c r="F106" i="22"/>
  <c r="F106" i="21"/>
  <c r="F106" i="20"/>
  <c r="F105" i="2"/>
  <c r="F104" i="22"/>
  <c r="F104" i="21"/>
  <c r="F104" i="20"/>
  <c r="F103" i="2"/>
  <c r="F103" i="22"/>
  <c r="F103" i="21"/>
  <c r="F103" i="20"/>
  <c r="F102" i="2"/>
  <c r="F102" i="22"/>
  <c r="F102" i="21"/>
  <c r="F102" i="20"/>
  <c r="F101" i="2"/>
  <c r="F101" i="22"/>
  <c r="F101" i="21"/>
  <c r="F101" i="20"/>
  <c r="F100" i="2"/>
  <c r="F100" i="22"/>
  <c r="F100" i="21"/>
  <c r="F100" i="20"/>
  <c r="F99" i="2"/>
  <c r="F99" i="22"/>
  <c r="F99" i="21"/>
  <c r="F99" i="20"/>
  <c r="F98" i="2"/>
  <c r="D5" i="23" l="1"/>
  <c r="O6" i="14" s="1"/>
  <c r="D7" i="23"/>
  <c r="O43" i="14" s="1"/>
  <c r="D9" i="23"/>
  <c r="O18" i="14" s="1"/>
  <c r="D11" i="23"/>
  <c r="O55" i="14" s="1"/>
  <c r="D13" i="23"/>
  <c r="O30" i="14" s="1"/>
  <c r="D15" i="23"/>
  <c r="O67" i="14" s="1"/>
  <c r="D19" i="23"/>
  <c r="O12" i="14" s="1"/>
  <c r="D21" i="23"/>
  <c r="O49" i="14" s="1"/>
  <c r="D23" i="23"/>
  <c r="O24" i="14" s="1"/>
  <c r="D25" i="23"/>
  <c r="O61" i="14" s="1"/>
  <c r="D27" i="23"/>
  <c r="D29" i="23"/>
  <c r="O73" i="14" s="1"/>
  <c r="D38" i="23"/>
  <c r="D40" i="23"/>
  <c r="D44" i="23"/>
  <c r="D46" i="23"/>
  <c r="O36" i="14"/>
  <c r="F96" i="22"/>
  <c r="F96" i="21"/>
  <c r="F96" i="20"/>
  <c r="F95" i="2"/>
  <c r="F95" i="22"/>
  <c r="F95" i="21"/>
  <c r="F95" i="20"/>
  <c r="F94" i="2"/>
  <c r="F93" i="22"/>
  <c r="F93" i="21"/>
  <c r="F93" i="20"/>
  <c r="F92" i="2"/>
  <c r="F92" i="22"/>
  <c r="F92" i="21"/>
  <c r="F92" i="20"/>
  <c r="F91" i="2"/>
  <c r="F90" i="22"/>
  <c r="F90" i="21"/>
  <c r="F90" i="20"/>
  <c r="F89" i="2"/>
  <c r="F89" i="22"/>
  <c r="F89" i="21"/>
  <c r="F89" i="20"/>
  <c r="F88" i="2"/>
  <c r="F88" i="22"/>
  <c r="F88" i="21"/>
  <c r="F88" i="20"/>
  <c r="F87" i="2"/>
  <c r="F87" i="22"/>
  <c r="F87" i="21"/>
  <c r="F87" i="20"/>
  <c r="F86" i="2"/>
  <c r="F86" i="22"/>
  <c r="F86" i="21"/>
  <c r="F86" i="20"/>
  <c r="F85" i="2"/>
  <c r="F85" i="22"/>
  <c r="F85" i="21"/>
  <c r="F85" i="20"/>
  <c r="F84" i="2"/>
  <c r="F83" i="22"/>
  <c r="F83" i="21"/>
  <c r="F83" i="20"/>
  <c r="F82" i="2"/>
  <c r="F82" i="22"/>
  <c r="F82" i="21"/>
  <c r="F82" i="20"/>
  <c r="F81" i="2"/>
  <c r="F81" i="22"/>
  <c r="F81" i="21"/>
  <c r="F81" i="20"/>
  <c r="F80" i="2"/>
  <c r="F80" i="22"/>
  <c r="F80" i="21"/>
  <c r="F80" i="20"/>
  <c r="F79" i="2"/>
  <c r="F79" i="22"/>
  <c r="F79" i="21"/>
  <c r="F79" i="20"/>
  <c r="F78" i="2"/>
  <c r="F78" i="22"/>
  <c r="F78" i="21"/>
  <c r="F78" i="20"/>
  <c r="F77" i="2"/>
  <c r="D57" i="18" l="1"/>
  <c r="D74" i="18"/>
  <c r="D68" i="18"/>
  <c r="D53" i="18"/>
  <c r="D59" i="18"/>
  <c r="D63" i="18"/>
  <c r="D78" i="18"/>
  <c r="D82" i="18"/>
  <c r="D87" i="18"/>
  <c r="D55" i="18"/>
  <c r="D61" i="18"/>
  <c r="D72" i="18"/>
  <c r="D76" i="18"/>
  <c r="D80" i="18"/>
  <c r="D66" i="18"/>
  <c r="D85" i="18"/>
  <c r="C93" i="20"/>
  <c r="C103" i="22"/>
  <c r="C102" i="22"/>
  <c r="C101" i="22"/>
  <c r="C99" i="22"/>
  <c r="C98" i="22"/>
  <c r="C97" i="22"/>
  <c r="C96" i="22"/>
  <c r="C95" i="22"/>
  <c r="C94" i="22"/>
  <c r="C93" i="22"/>
  <c r="C103" i="21"/>
  <c r="C102" i="21"/>
  <c r="C101" i="21"/>
  <c r="C99" i="21"/>
  <c r="C98" i="21"/>
  <c r="C97" i="21"/>
  <c r="C96" i="21"/>
  <c r="C95" i="21"/>
  <c r="C94" i="21"/>
  <c r="C93" i="21"/>
  <c r="C103" i="20"/>
  <c r="C102" i="20"/>
  <c r="C101" i="20"/>
  <c r="C99" i="20"/>
  <c r="C98" i="20"/>
  <c r="C97" i="20"/>
  <c r="C96" i="20"/>
  <c r="C95" i="20"/>
  <c r="C94" i="20"/>
  <c r="C102" i="2"/>
  <c r="O78" i="23" s="1"/>
  <c r="C101" i="2"/>
  <c r="C99" i="2"/>
  <c r="C98" i="2"/>
  <c r="C97" i="2"/>
  <c r="C96" i="2"/>
  <c r="C95" i="2"/>
  <c r="C94" i="2"/>
  <c r="C93" i="2"/>
  <c r="C78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9" i="22"/>
  <c r="C92" i="20"/>
  <c r="C78" i="20"/>
  <c r="C78" i="21"/>
  <c r="C92" i="21"/>
  <c r="C91" i="21"/>
  <c r="C90" i="21"/>
  <c r="C89" i="21"/>
  <c r="C88" i="21"/>
  <c r="C87" i="21"/>
  <c r="C86" i="21"/>
  <c r="C85" i="21"/>
  <c r="C84" i="21"/>
  <c r="C83" i="21"/>
  <c r="C82" i="21"/>
  <c r="C81" i="21"/>
  <c r="C80" i="21"/>
  <c r="C79" i="21"/>
  <c r="C91" i="20"/>
  <c r="C90" i="20"/>
  <c r="C89" i="20"/>
  <c r="C88" i="20"/>
  <c r="C87" i="20"/>
  <c r="C86" i="20"/>
  <c r="C85" i="20"/>
  <c r="C84" i="20"/>
  <c r="C83" i="20"/>
  <c r="C82" i="20"/>
  <c r="C81" i="20"/>
  <c r="C80" i="20"/>
  <c r="C79" i="20"/>
  <c r="C77" i="2"/>
  <c r="C91" i="2"/>
  <c r="C90" i="2"/>
  <c r="C89" i="2"/>
  <c r="C88" i="2"/>
  <c r="C87" i="2"/>
  <c r="C86" i="2"/>
  <c r="C85" i="2"/>
  <c r="C84" i="2"/>
  <c r="C83" i="2"/>
  <c r="C82" i="2"/>
  <c r="C81" i="2"/>
  <c r="C80" i="2"/>
  <c r="C79" i="2"/>
  <c r="C78" i="2"/>
  <c r="H91" i="14"/>
  <c r="H83" i="14"/>
  <c r="H94" i="14"/>
  <c r="H86" i="14"/>
  <c r="H14" i="3"/>
  <c r="H9" i="3"/>
  <c r="H6" i="3"/>
  <c r="O18" i="18" l="1"/>
  <c r="O52" i="23"/>
  <c r="O54" i="23"/>
  <c r="O62" i="23"/>
  <c r="G90" i="23" s="1"/>
  <c r="O36" i="18"/>
  <c r="O44" i="18"/>
  <c r="O60" i="23"/>
  <c r="O76" i="23"/>
  <c r="O20" i="18"/>
  <c r="O28" i="18"/>
  <c r="O30" i="18"/>
  <c r="O46" i="18"/>
  <c r="O24" i="18"/>
  <c r="O32" i="18"/>
  <c r="O40" i="18"/>
  <c r="O56" i="23"/>
  <c r="O64" i="23"/>
  <c r="O80" i="23"/>
  <c r="O22" i="18"/>
  <c r="O38" i="18"/>
  <c r="O26" i="18"/>
  <c r="O34" i="18"/>
  <c r="O42" i="18"/>
  <c r="O58" i="23"/>
  <c r="O66" i="23"/>
  <c r="K11" i="22"/>
  <c r="AJ71" i="22"/>
  <c r="AI71" i="22"/>
  <c r="AH71" i="22"/>
  <c r="AF71" i="22"/>
  <c r="AE71" i="22"/>
  <c r="AD71" i="22"/>
  <c r="AC71" i="22"/>
  <c r="AB71" i="22"/>
  <c r="AA71" i="22"/>
  <c r="Z71" i="22"/>
  <c r="Y71" i="22"/>
  <c r="X71" i="22"/>
  <c r="W71" i="22"/>
  <c r="V71" i="22"/>
  <c r="U71" i="22"/>
  <c r="T71" i="22"/>
  <c r="S71" i="22"/>
  <c r="R71" i="22"/>
  <c r="Q71" i="22"/>
  <c r="P71" i="22"/>
  <c r="O71" i="22"/>
  <c r="N71" i="22"/>
  <c r="M71" i="22"/>
  <c r="L71" i="22"/>
  <c r="K71" i="22"/>
  <c r="AJ70" i="22"/>
  <c r="AI70" i="22"/>
  <c r="AH70" i="22"/>
  <c r="AF70" i="22"/>
  <c r="AE70" i="22"/>
  <c r="AD70" i="22"/>
  <c r="AC70" i="22"/>
  <c r="AB70" i="22"/>
  <c r="AA70" i="22"/>
  <c r="Z70" i="22"/>
  <c r="Y70" i="22"/>
  <c r="X70" i="22"/>
  <c r="W70" i="22"/>
  <c r="V70" i="22"/>
  <c r="U70" i="22"/>
  <c r="T70" i="22"/>
  <c r="S70" i="22"/>
  <c r="R70" i="22"/>
  <c r="Q70" i="22"/>
  <c r="P70" i="22"/>
  <c r="O70" i="22"/>
  <c r="N70" i="22"/>
  <c r="M70" i="22"/>
  <c r="L70" i="22"/>
  <c r="K70" i="22"/>
  <c r="AJ69" i="22"/>
  <c r="AI69" i="22"/>
  <c r="AH69" i="22"/>
  <c r="AF69" i="22"/>
  <c r="AE69" i="22"/>
  <c r="AD69" i="22"/>
  <c r="AC69" i="22"/>
  <c r="AB69" i="22"/>
  <c r="AA69" i="22"/>
  <c r="Z69" i="22"/>
  <c r="Y69" i="22"/>
  <c r="X69" i="22"/>
  <c r="W69" i="22"/>
  <c r="V69" i="22"/>
  <c r="U69" i="22"/>
  <c r="T69" i="22"/>
  <c r="S69" i="22"/>
  <c r="R69" i="22"/>
  <c r="Q69" i="22"/>
  <c r="P69" i="22"/>
  <c r="O69" i="22"/>
  <c r="N69" i="22"/>
  <c r="M69" i="22"/>
  <c r="L69" i="22"/>
  <c r="K69" i="22"/>
  <c r="AJ68" i="22"/>
  <c r="AI68" i="22"/>
  <c r="AH68" i="22"/>
  <c r="AF68" i="22"/>
  <c r="AE68" i="22"/>
  <c r="AD68" i="22"/>
  <c r="AC68" i="22"/>
  <c r="AB68" i="22"/>
  <c r="AA68" i="22"/>
  <c r="Z68" i="22"/>
  <c r="Y68" i="22"/>
  <c r="X68" i="22"/>
  <c r="W68" i="22"/>
  <c r="V68" i="22"/>
  <c r="U68" i="22"/>
  <c r="T68" i="22"/>
  <c r="S68" i="22"/>
  <c r="R68" i="22"/>
  <c r="Q68" i="22"/>
  <c r="P68" i="22"/>
  <c r="O68" i="22"/>
  <c r="N68" i="22"/>
  <c r="M68" i="22"/>
  <c r="L68" i="22"/>
  <c r="K68" i="22"/>
  <c r="AJ67" i="22"/>
  <c r="AI67" i="22"/>
  <c r="AH67" i="22"/>
  <c r="AF67" i="22"/>
  <c r="AE67" i="22"/>
  <c r="AD67" i="22"/>
  <c r="AC67" i="22"/>
  <c r="AB67" i="22"/>
  <c r="AA67" i="22"/>
  <c r="Z67" i="22"/>
  <c r="Y67" i="22"/>
  <c r="X67" i="22"/>
  <c r="W67" i="22"/>
  <c r="V67" i="22"/>
  <c r="U67" i="22"/>
  <c r="T67" i="22"/>
  <c r="S67" i="22"/>
  <c r="R67" i="22"/>
  <c r="Q67" i="22"/>
  <c r="P67" i="22"/>
  <c r="O67" i="22"/>
  <c r="N67" i="22"/>
  <c r="M67" i="22"/>
  <c r="L67" i="22"/>
  <c r="K67" i="22"/>
  <c r="AJ66" i="22"/>
  <c r="AI66" i="22"/>
  <c r="AH66" i="22"/>
  <c r="AF66" i="22"/>
  <c r="AE66" i="22"/>
  <c r="AD66" i="22"/>
  <c r="AC66" i="22"/>
  <c r="AB66" i="22"/>
  <c r="AA66" i="22"/>
  <c r="Z66" i="22"/>
  <c r="Y66" i="22"/>
  <c r="X66" i="22"/>
  <c r="W66" i="22"/>
  <c r="V66" i="22"/>
  <c r="U66" i="22"/>
  <c r="T66" i="22"/>
  <c r="S66" i="22"/>
  <c r="R66" i="22"/>
  <c r="Q66" i="22"/>
  <c r="P66" i="22"/>
  <c r="O66" i="22"/>
  <c r="N66" i="22"/>
  <c r="M66" i="22"/>
  <c r="L66" i="22"/>
  <c r="K66" i="22"/>
  <c r="AJ65" i="22"/>
  <c r="AI65" i="22"/>
  <c r="AH65" i="22"/>
  <c r="AF65" i="22"/>
  <c r="AE65" i="22"/>
  <c r="AD65" i="22"/>
  <c r="AC65" i="22"/>
  <c r="AB65" i="22"/>
  <c r="AA65" i="22"/>
  <c r="Z65" i="22"/>
  <c r="Y65" i="22"/>
  <c r="X65" i="22"/>
  <c r="W65" i="22"/>
  <c r="V65" i="22"/>
  <c r="U65" i="22"/>
  <c r="T65" i="22"/>
  <c r="S65" i="22"/>
  <c r="R65" i="22"/>
  <c r="Q65" i="22"/>
  <c r="P65" i="22"/>
  <c r="O65" i="22"/>
  <c r="N65" i="22"/>
  <c r="M65" i="22"/>
  <c r="L65" i="22"/>
  <c r="K65" i="22"/>
  <c r="AJ64" i="22"/>
  <c r="AI64" i="22"/>
  <c r="AH64" i="22"/>
  <c r="AF64" i="22"/>
  <c r="AE64" i="22"/>
  <c r="AD64" i="22"/>
  <c r="AC64" i="22"/>
  <c r="AB64" i="22"/>
  <c r="AA64" i="22"/>
  <c r="Z64" i="22"/>
  <c r="Y64" i="22"/>
  <c r="X64" i="22"/>
  <c r="W64" i="22"/>
  <c r="V64" i="22"/>
  <c r="U64" i="22"/>
  <c r="T64" i="22"/>
  <c r="S64" i="22"/>
  <c r="R64" i="22"/>
  <c r="Q64" i="22"/>
  <c r="P64" i="22"/>
  <c r="O64" i="22"/>
  <c r="N64" i="22"/>
  <c r="M64" i="22"/>
  <c r="L64" i="22"/>
  <c r="K64" i="22"/>
  <c r="AJ63" i="22"/>
  <c r="AI63" i="22"/>
  <c r="AH63" i="22"/>
  <c r="AF63" i="22"/>
  <c r="AE63" i="22"/>
  <c r="AD63" i="22"/>
  <c r="AC63" i="22"/>
  <c r="AB63" i="22"/>
  <c r="AA63" i="22"/>
  <c r="Z63" i="22"/>
  <c r="Y63" i="22"/>
  <c r="X63" i="22"/>
  <c r="W63" i="22"/>
  <c r="V63" i="22"/>
  <c r="U63" i="22"/>
  <c r="T63" i="22"/>
  <c r="S63" i="22"/>
  <c r="R63" i="22"/>
  <c r="Q63" i="22"/>
  <c r="P63" i="22"/>
  <c r="O63" i="22"/>
  <c r="N63" i="22"/>
  <c r="M63" i="22"/>
  <c r="L63" i="22"/>
  <c r="K63" i="22"/>
  <c r="AJ62" i="22"/>
  <c r="AI62" i="22"/>
  <c r="AH62" i="22"/>
  <c r="AF62" i="22"/>
  <c r="AE62" i="22"/>
  <c r="AD62" i="22"/>
  <c r="AC62" i="22"/>
  <c r="AB62" i="22"/>
  <c r="AA62" i="22"/>
  <c r="Z62" i="22"/>
  <c r="Y62" i="22"/>
  <c r="X62" i="22"/>
  <c r="W62" i="22"/>
  <c r="V62" i="22"/>
  <c r="U62" i="22"/>
  <c r="T62" i="22"/>
  <c r="S62" i="22"/>
  <c r="R62" i="22"/>
  <c r="Q62" i="22"/>
  <c r="P62" i="22"/>
  <c r="O62" i="22"/>
  <c r="N62" i="22"/>
  <c r="M62" i="22"/>
  <c r="L62" i="22"/>
  <c r="K62" i="22"/>
  <c r="AJ61" i="22"/>
  <c r="AI61" i="22"/>
  <c r="AH61" i="22"/>
  <c r="AF61" i="22"/>
  <c r="AE61" i="22"/>
  <c r="AD61" i="22"/>
  <c r="AC61" i="22"/>
  <c r="AB61" i="22"/>
  <c r="AA61" i="22"/>
  <c r="Z61" i="22"/>
  <c r="Y61" i="22"/>
  <c r="X61" i="22"/>
  <c r="W61" i="22"/>
  <c r="V61" i="22"/>
  <c r="U61" i="22"/>
  <c r="T61" i="22"/>
  <c r="S61" i="22"/>
  <c r="R61" i="22"/>
  <c r="Q61" i="22"/>
  <c r="P61" i="22"/>
  <c r="O61" i="22"/>
  <c r="N61" i="22"/>
  <c r="M61" i="22"/>
  <c r="L61" i="22"/>
  <c r="K61" i="22"/>
  <c r="AJ60" i="22"/>
  <c r="AI60" i="22"/>
  <c r="AH60" i="22"/>
  <c r="AF60" i="22"/>
  <c r="AE60" i="22"/>
  <c r="AD60" i="22"/>
  <c r="AC60" i="22"/>
  <c r="AB60" i="22"/>
  <c r="AA60" i="22"/>
  <c r="Z60" i="22"/>
  <c r="Y60" i="22"/>
  <c r="X60" i="22"/>
  <c r="W60" i="22"/>
  <c r="V60" i="22"/>
  <c r="U60" i="22"/>
  <c r="T60" i="22"/>
  <c r="S60" i="22"/>
  <c r="R60" i="22"/>
  <c r="Q60" i="22"/>
  <c r="P60" i="22"/>
  <c r="O60" i="22"/>
  <c r="N60" i="22"/>
  <c r="M60" i="22"/>
  <c r="L60" i="22"/>
  <c r="K60" i="22"/>
  <c r="AJ59" i="22"/>
  <c r="AI59" i="22"/>
  <c r="AH59" i="22"/>
  <c r="AF59" i="22"/>
  <c r="AE59" i="22"/>
  <c r="AD59" i="22"/>
  <c r="AC59" i="22"/>
  <c r="AB59" i="22"/>
  <c r="AA59" i="22"/>
  <c r="Z59" i="22"/>
  <c r="Y59" i="22"/>
  <c r="X59" i="22"/>
  <c r="W59" i="22"/>
  <c r="V59" i="22"/>
  <c r="U59" i="22"/>
  <c r="T59" i="22"/>
  <c r="S59" i="22"/>
  <c r="R59" i="22"/>
  <c r="Q59" i="22"/>
  <c r="P59" i="22"/>
  <c r="O59" i="22"/>
  <c r="N59" i="22"/>
  <c r="M59" i="22"/>
  <c r="L59" i="22"/>
  <c r="K59" i="22"/>
  <c r="AJ58" i="22"/>
  <c r="AI58" i="22"/>
  <c r="AH58" i="22"/>
  <c r="AF58" i="22"/>
  <c r="AE58" i="22"/>
  <c r="AD58" i="22"/>
  <c r="AC58" i="22"/>
  <c r="AB58" i="22"/>
  <c r="AA58" i="22"/>
  <c r="Z58" i="22"/>
  <c r="Y58" i="22"/>
  <c r="X58" i="22"/>
  <c r="W58" i="22"/>
  <c r="V58" i="22"/>
  <c r="U58" i="22"/>
  <c r="T58" i="22"/>
  <c r="S58" i="22"/>
  <c r="R58" i="22"/>
  <c r="Q58" i="22"/>
  <c r="P58" i="22"/>
  <c r="O58" i="22"/>
  <c r="N58" i="22"/>
  <c r="M58" i="22"/>
  <c r="L58" i="22"/>
  <c r="K58" i="22"/>
  <c r="AJ57" i="22"/>
  <c r="AI57" i="22"/>
  <c r="AH57" i="22"/>
  <c r="AF57" i="22"/>
  <c r="AE57" i="22"/>
  <c r="AD57" i="22"/>
  <c r="AC57" i="22"/>
  <c r="AB57" i="22"/>
  <c r="AA57" i="22"/>
  <c r="Z57" i="22"/>
  <c r="Y57" i="22"/>
  <c r="X57" i="22"/>
  <c r="W57" i="22"/>
  <c r="V57" i="22"/>
  <c r="U57" i="22"/>
  <c r="T57" i="22"/>
  <c r="S57" i="22"/>
  <c r="R57" i="22"/>
  <c r="Q57" i="22"/>
  <c r="P57" i="22"/>
  <c r="O57" i="22"/>
  <c r="N57" i="22"/>
  <c r="M57" i="22"/>
  <c r="L57" i="22"/>
  <c r="K57" i="22"/>
  <c r="AJ56" i="22"/>
  <c r="AI56" i="22"/>
  <c r="AH56" i="22"/>
  <c r="AF56" i="22"/>
  <c r="AE56" i="22"/>
  <c r="AD56" i="22"/>
  <c r="AC56" i="22"/>
  <c r="AB56" i="22"/>
  <c r="AA56" i="22"/>
  <c r="Z56" i="22"/>
  <c r="Y56" i="22"/>
  <c r="X56" i="22"/>
  <c r="W56" i="22"/>
  <c r="V56" i="22"/>
  <c r="U56" i="22"/>
  <c r="T56" i="22"/>
  <c r="S56" i="22"/>
  <c r="R56" i="22"/>
  <c r="Q56" i="22"/>
  <c r="P56" i="22"/>
  <c r="O56" i="22"/>
  <c r="N56" i="22"/>
  <c r="M56" i="22"/>
  <c r="L56" i="22"/>
  <c r="K56" i="22"/>
  <c r="AJ55" i="22"/>
  <c r="AI55" i="22"/>
  <c r="AH55" i="22"/>
  <c r="AF55" i="22"/>
  <c r="AE55" i="22"/>
  <c r="AD55" i="22"/>
  <c r="AC55" i="22"/>
  <c r="AB55" i="22"/>
  <c r="AA55" i="22"/>
  <c r="Z55" i="22"/>
  <c r="Y55" i="22"/>
  <c r="X55" i="22"/>
  <c r="W55" i="22"/>
  <c r="V55" i="22"/>
  <c r="U55" i="22"/>
  <c r="T55" i="22"/>
  <c r="S55" i="22"/>
  <c r="R55" i="22"/>
  <c r="Q55" i="22"/>
  <c r="P55" i="22"/>
  <c r="O55" i="22"/>
  <c r="N55" i="22"/>
  <c r="M55" i="22"/>
  <c r="L55" i="22"/>
  <c r="K55" i="22"/>
  <c r="AJ54" i="22"/>
  <c r="AI54" i="22"/>
  <c r="AH54" i="22"/>
  <c r="AF54" i="22"/>
  <c r="AE54" i="22"/>
  <c r="AD54" i="22"/>
  <c r="AC54" i="22"/>
  <c r="AB54" i="22"/>
  <c r="AA54" i="22"/>
  <c r="Z54" i="22"/>
  <c r="Y54" i="22"/>
  <c r="X54" i="22"/>
  <c r="W54" i="22"/>
  <c r="V54" i="22"/>
  <c r="U54" i="22"/>
  <c r="T54" i="22"/>
  <c r="S54" i="22"/>
  <c r="R54" i="22"/>
  <c r="Q54" i="22"/>
  <c r="P54" i="22"/>
  <c r="O54" i="22"/>
  <c r="N54" i="22"/>
  <c r="M54" i="22"/>
  <c r="L54" i="22"/>
  <c r="K54" i="22"/>
  <c r="AJ53" i="22"/>
  <c r="AI53" i="22"/>
  <c r="AH53" i="22"/>
  <c r="AF53" i="22"/>
  <c r="AE53" i="22"/>
  <c r="AD53" i="22"/>
  <c r="AC53" i="22"/>
  <c r="AB53" i="22"/>
  <c r="AA53" i="22"/>
  <c r="Z53" i="22"/>
  <c r="Y53" i="22"/>
  <c r="X53" i="22"/>
  <c r="W53" i="22"/>
  <c r="V53" i="22"/>
  <c r="U53" i="22"/>
  <c r="T53" i="22"/>
  <c r="S53" i="22"/>
  <c r="R53" i="22"/>
  <c r="Q53" i="22"/>
  <c r="P53" i="22"/>
  <c r="O53" i="22"/>
  <c r="N53" i="22"/>
  <c r="M53" i="22"/>
  <c r="L53" i="22"/>
  <c r="K53" i="22"/>
  <c r="AJ52" i="22"/>
  <c r="AI52" i="22"/>
  <c r="AH52" i="22"/>
  <c r="AF52" i="22"/>
  <c r="AE52" i="22"/>
  <c r="AD52" i="22"/>
  <c r="AC52" i="22"/>
  <c r="AB52" i="22"/>
  <c r="AA52" i="22"/>
  <c r="Z52" i="22"/>
  <c r="Y52" i="22"/>
  <c r="X52" i="22"/>
  <c r="W52" i="22"/>
  <c r="V52" i="22"/>
  <c r="U52" i="22"/>
  <c r="T52" i="22"/>
  <c r="S52" i="22"/>
  <c r="R52" i="22"/>
  <c r="Q52" i="22"/>
  <c r="P52" i="22"/>
  <c r="O52" i="22"/>
  <c r="N52" i="22"/>
  <c r="M52" i="22"/>
  <c r="L52" i="22"/>
  <c r="K52" i="22"/>
  <c r="AJ51" i="22"/>
  <c r="AI51" i="22"/>
  <c r="AH51" i="22"/>
  <c r="AF51" i="22"/>
  <c r="AE51" i="22"/>
  <c r="AD51" i="22"/>
  <c r="AC51" i="22"/>
  <c r="AB51" i="22"/>
  <c r="AA51" i="22"/>
  <c r="Z51" i="22"/>
  <c r="Y51" i="22"/>
  <c r="X51" i="22"/>
  <c r="W51" i="22"/>
  <c r="V51" i="22"/>
  <c r="U51" i="22"/>
  <c r="T51" i="22"/>
  <c r="S51" i="22"/>
  <c r="R51" i="22"/>
  <c r="Q51" i="22"/>
  <c r="P51" i="22"/>
  <c r="O51" i="22"/>
  <c r="N51" i="22"/>
  <c r="M51" i="22"/>
  <c r="L51" i="22"/>
  <c r="K51" i="22"/>
  <c r="AJ50" i="22"/>
  <c r="AI50" i="22"/>
  <c r="AH50" i="22"/>
  <c r="AF50" i="22"/>
  <c r="AE50" i="22"/>
  <c r="AD50" i="22"/>
  <c r="AC50" i="22"/>
  <c r="AB50" i="22"/>
  <c r="AA50" i="22"/>
  <c r="Z50" i="22"/>
  <c r="Y50" i="22"/>
  <c r="X50" i="22"/>
  <c r="W50" i="22"/>
  <c r="V50" i="22"/>
  <c r="U50" i="22"/>
  <c r="T50" i="22"/>
  <c r="S50" i="22"/>
  <c r="R50" i="22"/>
  <c r="Q50" i="22"/>
  <c r="P50" i="22"/>
  <c r="O50" i="22"/>
  <c r="N50" i="22"/>
  <c r="M50" i="22"/>
  <c r="L50" i="22"/>
  <c r="K50" i="22"/>
  <c r="AJ49" i="22"/>
  <c r="AI49" i="22"/>
  <c r="AH49" i="22"/>
  <c r="AF49" i="22"/>
  <c r="AE49" i="22"/>
  <c r="AD49" i="22"/>
  <c r="AC49" i="22"/>
  <c r="AB49" i="22"/>
  <c r="AA49" i="22"/>
  <c r="Z49" i="22"/>
  <c r="Y49" i="22"/>
  <c r="X49" i="22"/>
  <c r="W49" i="22"/>
  <c r="V49" i="22"/>
  <c r="U49" i="22"/>
  <c r="T49" i="22"/>
  <c r="S49" i="22"/>
  <c r="R49" i="22"/>
  <c r="Q49" i="22"/>
  <c r="P49" i="22"/>
  <c r="O49" i="22"/>
  <c r="N49" i="22"/>
  <c r="M49" i="22"/>
  <c r="L49" i="22"/>
  <c r="K49" i="22"/>
  <c r="AJ48" i="22"/>
  <c r="AI48" i="22"/>
  <c r="AH48" i="22"/>
  <c r="AF48" i="22"/>
  <c r="AE48" i="22"/>
  <c r="AD48" i="22"/>
  <c r="AC48" i="22"/>
  <c r="AB48" i="22"/>
  <c r="AA48" i="22"/>
  <c r="Z48" i="22"/>
  <c r="Y48" i="22"/>
  <c r="X48" i="22"/>
  <c r="W48" i="22"/>
  <c r="V48" i="22"/>
  <c r="U48" i="22"/>
  <c r="T48" i="22"/>
  <c r="S48" i="22"/>
  <c r="R48" i="22"/>
  <c r="Q48" i="22"/>
  <c r="P48" i="22"/>
  <c r="O48" i="22"/>
  <c r="N48" i="22"/>
  <c r="M48" i="22"/>
  <c r="L48" i="22"/>
  <c r="K48" i="22"/>
  <c r="AJ47" i="22"/>
  <c r="AI47" i="22"/>
  <c r="AH47" i="22"/>
  <c r="AF47" i="22"/>
  <c r="AE47" i="22"/>
  <c r="AD47" i="22"/>
  <c r="AC47" i="22"/>
  <c r="AB47" i="22"/>
  <c r="AA47" i="22"/>
  <c r="Z47" i="22"/>
  <c r="Y47" i="22"/>
  <c r="X47" i="22"/>
  <c r="W47" i="22"/>
  <c r="V47" i="22"/>
  <c r="U47" i="22"/>
  <c r="T47" i="22"/>
  <c r="S47" i="22"/>
  <c r="R47" i="22"/>
  <c r="Q47" i="22"/>
  <c r="P47" i="22"/>
  <c r="O47" i="22"/>
  <c r="N47" i="22"/>
  <c r="M47" i="22"/>
  <c r="L47" i="22"/>
  <c r="K47" i="22"/>
  <c r="AJ46" i="22"/>
  <c r="AI46" i="22"/>
  <c r="AH46" i="22"/>
  <c r="AF46" i="22"/>
  <c r="AE46" i="22"/>
  <c r="AD46" i="22"/>
  <c r="AC46" i="22"/>
  <c r="AB46" i="22"/>
  <c r="AA46" i="22"/>
  <c r="Z46" i="22"/>
  <c r="Y46" i="22"/>
  <c r="X46" i="22"/>
  <c r="W46" i="22"/>
  <c r="V46" i="22"/>
  <c r="U46" i="22"/>
  <c r="T46" i="22"/>
  <c r="S46" i="22"/>
  <c r="R46" i="22"/>
  <c r="Q46" i="22"/>
  <c r="P46" i="22"/>
  <c r="O46" i="22"/>
  <c r="N46" i="22"/>
  <c r="M46" i="22"/>
  <c r="L46" i="22"/>
  <c r="K46" i="22"/>
  <c r="AJ45" i="22"/>
  <c r="AI45" i="22"/>
  <c r="AH45" i="22"/>
  <c r="AF45" i="22"/>
  <c r="AE45" i="22"/>
  <c r="AD45" i="22"/>
  <c r="AC45" i="22"/>
  <c r="AB45" i="22"/>
  <c r="AA45" i="22"/>
  <c r="Z45" i="22"/>
  <c r="Y45" i="22"/>
  <c r="X45" i="22"/>
  <c r="W45" i="22"/>
  <c r="V45" i="22"/>
  <c r="U45" i="22"/>
  <c r="T45" i="22"/>
  <c r="S45" i="22"/>
  <c r="R45" i="22"/>
  <c r="Q45" i="22"/>
  <c r="P45" i="22"/>
  <c r="O45" i="22"/>
  <c r="N45" i="22"/>
  <c r="M45" i="22"/>
  <c r="L45" i="22"/>
  <c r="K45" i="22"/>
  <c r="AJ44" i="22"/>
  <c r="AI44" i="22"/>
  <c r="AH44" i="22"/>
  <c r="AF44" i="22"/>
  <c r="AE44" i="22"/>
  <c r="AD44" i="22"/>
  <c r="AC44" i="22"/>
  <c r="AB44" i="22"/>
  <c r="AA44" i="22"/>
  <c r="Z44" i="22"/>
  <c r="Y44" i="22"/>
  <c r="X44" i="22"/>
  <c r="W44" i="22"/>
  <c r="V44" i="22"/>
  <c r="U44" i="22"/>
  <c r="T44" i="22"/>
  <c r="S44" i="22"/>
  <c r="R44" i="22"/>
  <c r="Q44" i="22"/>
  <c r="P44" i="22"/>
  <c r="O44" i="22"/>
  <c r="N44" i="22"/>
  <c r="M44" i="22"/>
  <c r="L44" i="22"/>
  <c r="K44" i="22"/>
  <c r="AJ43" i="22"/>
  <c r="AI43" i="22"/>
  <c r="AH43" i="22"/>
  <c r="AF43" i="22"/>
  <c r="AE43" i="22"/>
  <c r="AD43" i="22"/>
  <c r="AC43" i="22"/>
  <c r="AB43" i="22"/>
  <c r="AA43" i="22"/>
  <c r="Z43" i="22"/>
  <c r="Y43" i="22"/>
  <c r="X43" i="22"/>
  <c r="W43" i="22"/>
  <c r="V43" i="22"/>
  <c r="U43" i="22"/>
  <c r="T43" i="22"/>
  <c r="S43" i="22"/>
  <c r="R43" i="22"/>
  <c r="Q43" i="22"/>
  <c r="P43" i="22"/>
  <c r="O43" i="22"/>
  <c r="N43" i="22"/>
  <c r="M43" i="22"/>
  <c r="L43" i="22"/>
  <c r="K43" i="22"/>
  <c r="AJ42" i="22"/>
  <c r="AI42" i="22"/>
  <c r="AH42" i="22"/>
  <c r="AF42" i="22"/>
  <c r="AE42" i="22"/>
  <c r="AD42" i="22"/>
  <c r="AC42" i="22"/>
  <c r="AB42" i="22"/>
  <c r="AA42" i="22"/>
  <c r="Z42" i="22"/>
  <c r="Y42" i="22"/>
  <c r="X42" i="22"/>
  <c r="W42" i="22"/>
  <c r="V42" i="22"/>
  <c r="U42" i="22"/>
  <c r="T42" i="22"/>
  <c r="S42" i="22"/>
  <c r="R42" i="22"/>
  <c r="Q42" i="22"/>
  <c r="P42" i="22"/>
  <c r="O42" i="22"/>
  <c r="N42" i="22"/>
  <c r="M42" i="22"/>
  <c r="L42" i="22"/>
  <c r="K42" i="22"/>
  <c r="AJ41" i="22"/>
  <c r="AI41" i="22"/>
  <c r="AH41" i="22"/>
  <c r="AF41" i="22"/>
  <c r="AE41" i="22"/>
  <c r="AD41" i="22"/>
  <c r="AC41" i="22"/>
  <c r="AB41" i="22"/>
  <c r="AA41" i="22"/>
  <c r="Z41" i="22"/>
  <c r="Y41" i="22"/>
  <c r="X41" i="22"/>
  <c r="W41" i="22"/>
  <c r="V41" i="22"/>
  <c r="U41" i="22"/>
  <c r="T41" i="22"/>
  <c r="S41" i="22"/>
  <c r="R41" i="22"/>
  <c r="Q41" i="22"/>
  <c r="P41" i="22"/>
  <c r="O41" i="22"/>
  <c r="N41" i="22"/>
  <c r="M41" i="22"/>
  <c r="L41" i="22"/>
  <c r="K41" i="22"/>
  <c r="AJ40" i="22"/>
  <c r="AI40" i="22"/>
  <c r="AH40" i="22"/>
  <c r="AF40" i="22"/>
  <c r="AE40" i="22"/>
  <c r="AD40" i="22"/>
  <c r="AC40" i="22"/>
  <c r="AB40" i="22"/>
  <c r="AA40" i="22"/>
  <c r="Z40" i="22"/>
  <c r="Y40" i="22"/>
  <c r="X40" i="22"/>
  <c r="W40" i="22"/>
  <c r="V40" i="22"/>
  <c r="U40" i="22"/>
  <c r="T40" i="22"/>
  <c r="S40" i="22"/>
  <c r="R40" i="22"/>
  <c r="Q40" i="22"/>
  <c r="P40" i="22"/>
  <c r="O40" i="22"/>
  <c r="N40" i="22"/>
  <c r="M40" i="22"/>
  <c r="L40" i="22"/>
  <c r="K40" i="22"/>
  <c r="AJ39" i="22"/>
  <c r="AI39" i="22"/>
  <c r="AH39" i="22"/>
  <c r="AF39" i="22"/>
  <c r="AE39" i="22"/>
  <c r="AD39" i="22"/>
  <c r="AC39" i="22"/>
  <c r="AB39" i="22"/>
  <c r="AA39" i="22"/>
  <c r="Z39" i="22"/>
  <c r="Y39" i="22"/>
  <c r="X39" i="22"/>
  <c r="W39" i="22"/>
  <c r="V39" i="22"/>
  <c r="U39" i="22"/>
  <c r="T39" i="22"/>
  <c r="S39" i="22"/>
  <c r="R39" i="22"/>
  <c r="Q39" i="22"/>
  <c r="P39" i="22"/>
  <c r="O39" i="22"/>
  <c r="N39" i="22"/>
  <c r="M39" i="22"/>
  <c r="L39" i="22"/>
  <c r="K39" i="22"/>
  <c r="AJ38" i="22"/>
  <c r="AI38" i="22"/>
  <c r="AH38" i="22"/>
  <c r="AF38" i="22"/>
  <c r="AE38" i="22"/>
  <c r="AD38" i="22"/>
  <c r="AC38" i="22"/>
  <c r="AB38" i="22"/>
  <c r="AA38" i="22"/>
  <c r="Z38" i="22"/>
  <c r="Y38" i="22"/>
  <c r="X38" i="22"/>
  <c r="W38" i="22"/>
  <c r="V38" i="22"/>
  <c r="U38" i="22"/>
  <c r="T38" i="22"/>
  <c r="S38" i="22"/>
  <c r="R38" i="22"/>
  <c r="Q38" i="22"/>
  <c r="P38" i="22"/>
  <c r="O38" i="22"/>
  <c r="N38" i="22"/>
  <c r="M38" i="22"/>
  <c r="L38" i="22"/>
  <c r="K38" i="22"/>
  <c r="AJ37" i="22"/>
  <c r="AI37" i="22"/>
  <c r="AH37" i="22"/>
  <c r="AF37" i="22"/>
  <c r="AE37" i="22"/>
  <c r="AD37" i="22"/>
  <c r="AC37" i="22"/>
  <c r="AB37" i="22"/>
  <c r="AA37" i="22"/>
  <c r="Z37" i="22"/>
  <c r="Y37" i="22"/>
  <c r="X37" i="22"/>
  <c r="W37" i="22"/>
  <c r="V37" i="22"/>
  <c r="U37" i="22"/>
  <c r="T37" i="22"/>
  <c r="S37" i="22"/>
  <c r="R37" i="22"/>
  <c r="Q37" i="22"/>
  <c r="P37" i="22"/>
  <c r="O37" i="22"/>
  <c r="N37" i="22"/>
  <c r="M37" i="22"/>
  <c r="L37" i="22"/>
  <c r="K37" i="22"/>
  <c r="AJ36" i="22"/>
  <c r="AI36" i="22"/>
  <c r="AH36" i="22"/>
  <c r="AF36" i="22"/>
  <c r="AE36" i="22"/>
  <c r="AD36" i="22"/>
  <c r="AC36" i="22"/>
  <c r="AB36" i="22"/>
  <c r="AA36" i="22"/>
  <c r="Z36" i="22"/>
  <c r="Y36" i="22"/>
  <c r="X36" i="22"/>
  <c r="W36" i="22"/>
  <c r="V36" i="22"/>
  <c r="U36" i="22"/>
  <c r="T36" i="22"/>
  <c r="S36" i="22"/>
  <c r="R36" i="22"/>
  <c r="Q36" i="22"/>
  <c r="P36" i="22"/>
  <c r="O36" i="22"/>
  <c r="N36" i="22"/>
  <c r="M36" i="22"/>
  <c r="L36" i="22"/>
  <c r="K36" i="22"/>
  <c r="AJ35" i="22"/>
  <c r="AI35" i="22"/>
  <c r="AH35" i="22"/>
  <c r="AF35" i="22"/>
  <c r="AE35" i="22"/>
  <c r="AD35" i="22"/>
  <c r="AC35" i="22"/>
  <c r="AB35" i="22"/>
  <c r="AA35" i="22"/>
  <c r="Z35" i="22"/>
  <c r="Y35" i="22"/>
  <c r="X35" i="22"/>
  <c r="W35" i="22"/>
  <c r="V35" i="22"/>
  <c r="U35" i="22"/>
  <c r="T35" i="22"/>
  <c r="S35" i="22"/>
  <c r="R35" i="22"/>
  <c r="Q35" i="22"/>
  <c r="P35" i="22"/>
  <c r="O35" i="22"/>
  <c r="N35" i="22"/>
  <c r="M35" i="22"/>
  <c r="L35" i="22"/>
  <c r="K35" i="22"/>
  <c r="AJ34" i="22"/>
  <c r="AI34" i="22"/>
  <c r="AH34" i="22"/>
  <c r="AF34" i="22"/>
  <c r="AE34" i="22"/>
  <c r="AD34" i="22"/>
  <c r="AC34" i="22"/>
  <c r="AB34" i="22"/>
  <c r="AA34" i="22"/>
  <c r="Z34" i="22"/>
  <c r="Y34" i="22"/>
  <c r="X34" i="22"/>
  <c r="W34" i="22"/>
  <c r="V34" i="22"/>
  <c r="U34" i="22"/>
  <c r="T34" i="22"/>
  <c r="S34" i="22"/>
  <c r="R34" i="22"/>
  <c r="Q34" i="22"/>
  <c r="P34" i="22"/>
  <c r="O34" i="22"/>
  <c r="N34" i="22"/>
  <c r="M34" i="22"/>
  <c r="L34" i="22"/>
  <c r="K34" i="22"/>
  <c r="AJ33" i="22"/>
  <c r="AI33" i="22"/>
  <c r="AH33" i="22"/>
  <c r="AF33" i="22"/>
  <c r="AE33" i="22"/>
  <c r="AD33" i="22"/>
  <c r="AC33" i="22"/>
  <c r="AB33" i="22"/>
  <c r="AA33" i="22"/>
  <c r="Z33" i="22"/>
  <c r="Y33" i="22"/>
  <c r="X33" i="22"/>
  <c r="W33" i="22"/>
  <c r="V33" i="22"/>
  <c r="U33" i="22"/>
  <c r="T33" i="22"/>
  <c r="S33" i="22"/>
  <c r="R33" i="22"/>
  <c r="Q33" i="22"/>
  <c r="P33" i="22"/>
  <c r="O33" i="22"/>
  <c r="N33" i="22"/>
  <c r="M33" i="22"/>
  <c r="L33" i="22"/>
  <c r="K33" i="22"/>
  <c r="AJ32" i="22"/>
  <c r="AI32" i="22"/>
  <c r="AH32" i="22"/>
  <c r="AF32" i="22"/>
  <c r="AE32" i="22"/>
  <c r="AD32" i="22"/>
  <c r="AC32" i="22"/>
  <c r="AB32" i="22"/>
  <c r="AA32" i="22"/>
  <c r="Z32" i="22"/>
  <c r="Y32" i="22"/>
  <c r="X32" i="22"/>
  <c r="W32" i="22"/>
  <c r="V32" i="22"/>
  <c r="U32" i="22"/>
  <c r="T32" i="22"/>
  <c r="S32" i="22"/>
  <c r="R32" i="22"/>
  <c r="Q32" i="22"/>
  <c r="P32" i="22"/>
  <c r="O32" i="22"/>
  <c r="N32" i="22"/>
  <c r="M32" i="22"/>
  <c r="L32" i="22"/>
  <c r="K32" i="22"/>
  <c r="AJ31" i="22"/>
  <c r="AI31" i="22"/>
  <c r="AH31" i="22"/>
  <c r="AF31" i="22"/>
  <c r="AE31" i="22"/>
  <c r="AD31" i="22"/>
  <c r="AC31" i="22"/>
  <c r="AB31" i="22"/>
  <c r="AA31" i="22"/>
  <c r="Z31" i="22"/>
  <c r="Y31" i="22"/>
  <c r="X31" i="22"/>
  <c r="W31" i="22"/>
  <c r="V31" i="22"/>
  <c r="U31" i="22"/>
  <c r="T31" i="22"/>
  <c r="S31" i="22"/>
  <c r="R31" i="22"/>
  <c r="Q31" i="22"/>
  <c r="P31" i="22"/>
  <c r="O31" i="22"/>
  <c r="N31" i="22"/>
  <c r="M31" i="22"/>
  <c r="L31" i="22"/>
  <c r="K31" i="22"/>
  <c r="AJ30" i="22"/>
  <c r="AI30" i="22"/>
  <c r="AH30" i="22"/>
  <c r="AF30" i="22"/>
  <c r="AE30" i="22"/>
  <c r="AD30" i="22"/>
  <c r="AC30" i="22"/>
  <c r="AB30" i="22"/>
  <c r="AA30" i="22"/>
  <c r="Z30" i="22"/>
  <c r="Y30" i="22"/>
  <c r="X30" i="22"/>
  <c r="W30" i="22"/>
  <c r="V30" i="22"/>
  <c r="U30" i="22"/>
  <c r="T30" i="22"/>
  <c r="S30" i="22"/>
  <c r="R30" i="22"/>
  <c r="Q30" i="22"/>
  <c r="P30" i="22"/>
  <c r="O30" i="22"/>
  <c r="N30" i="22"/>
  <c r="M30" i="22"/>
  <c r="L30" i="22"/>
  <c r="K30" i="22"/>
  <c r="AJ29" i="22"/>
  <c r="AI29" i="22"/>
  <c r="AH29" i="22"/>
  <c r="AF29" i="22"/>
  <c r="AE29" i="22"/>
  <c r="AD29" i="22"/>
  <c r="AC29" i="22"/>
  <c r="AB29" i="22"/>
  <c r="AA29" i="22"/>
  <c r="Z29" i="22"/>
  <c r="Y29" i="22"/>
  <c r="X29" i="22"/>
  <c r="W29" i="22"/>
  <c r="V29" i="22"/>
  <c r="U29" i="22"/>
  <c r="T29" i="22"/>
  <c r="S29" i="22"/>
  <c r="R29" i="22"/>
  <c r="Q29" i="22"/>
  <c r="P29" i="22"/>
  <c r="O29" i="22"/>
  <c r="N29" i="22"/>
  <c r="M29" i="22"/>
  <c r="L29" i="22"/>
  <c r="K29" i="22"/>
  <c r="AJ28" i="22"/>
  <c r="AI28" i="22"/>
  <c r="AH28" i="22"/>
  <c r="AF28" i="22"/>
  <c r="AE28" i="22"/>
  <c r="AD28" i="22"/>
  <c r="AC28" i="22"/>
  <c r="AB28" i="22"/>
  <c r="AA28" i="22"/>
  <c r="Z28" i="22"/>
  <c r="Y28" i="22"/>
  <c r="X28" i="22"/>
  <c r="W28" i="22"/>
  <c r="V28" i="22"/>
  <c r="U28" i="22"/>
  <c r="T28" i="22"/>
  <c r="S28" i="22"/>
  <c r="R28" i="22"/>
  <c r="Q28" i="22"/>
  <c r="P28" i="22"/>
  <c r="O28" i="22"/>
  <c r="N28" i="22"/>
  <c r="M28" i="22"/>
  <c r="L28" i="22"/>
  <c r="K28" i="22"/>
  <c r="AJ27" i="22"/>
  <c r="AI27" i="22"/>
  <c r="AH27" i="22"/>
  <c r="AF27" i="22"/>
  <c r="AE27" i="22"/>
  <c r="AD27" i="22"/>
  <c r="AC27" i="22"/>
  <c r="AB27" i="22"/>
  <c r="AA27" i="22"/>
  <c r="Z27" i="22"/>
  <c r="Y27" i="22"/>
  <c r="X27" i="22"/>
  <c r="W27" i="22"/>
  <c r="V27" i="22"/>
  <c r="U27" i="22"/>
  <c r="T27" i="22"/>
  <c r="S27" i="22"/>
  <c r="R27" i="22"/>
  <c r="Q27" i="22"/>
  <c r="P27" i="22"/>
  <c r="O27" i="22"/>
  <c r="N27" i="22"/>
  <c r="M27" i="22"/>
  <c r="L27" i="22"/>
  <c r="K27" i="22"/>
  <c r="AJ26" i="22"/>
  <c r="AI26" i="22"/>
  <c r="AH26" i="22"/>
  <c r="AF26" i="22"/>
  <c r="AE26" i="22"/>
  <c r="AD26" i="22"/>
  <c r="AC26" i="22"/>
  <c r="AB26" i="22"/>
  <c r="AA26" i="22"/>
  <c r="Z26" i="22"/>
  <c r="Y26" i="22"/>
  <c r="X26" i="22"/>
  <c r="W26" i="22"/>
  <c r="V26" i="22"/>
  <c r="U26" i="22"/>
  <c r="T26" i="22"/>
  <c r="S26" i="22"/>
  <c r="R26" i="22"/>
  <c r="Q26" i="22"/>
  <c r="P26" i="22"/>
  <c r="O26" i="22"/>
  <c r="N26" i="22"/>
  <c r="M26" i="22"/>
  <c r="L26" i="22"/>
  <c r="K26" i="22"/>
  <c r="AJ25" i="22"/>
  <c r="AI25" i="22"/>
  <c r="AH25" i="22"/>
  <c r="AF25" i="22"/>
  <c r="AE25" i="22"/>
  <c r="AD25" i="22"/>
  <c r="AC25" i="22"/>
  <c r="AB25" i="22"/>
  <c r="AA25" i="22"/>
  <c r="Z25" i="22"/>
  <c r="Y25" i="22"/>
  <c r="X25" i="22"/>
  <c r="W25" i="22"/>
  <c r="V25" i="22"/>
  <c r="U25" i="22"/>
  <c r="T25" i="22"/>
  <c r="S25" i="22"/>
  <c r="R25" i="22"/>
  <c r="Q25" i="22"/>
  <c r="P25" i="22"/>
  <c r="O25" i="22"/>
  <c r="N25" i="22"/>
  <c r="M25" i="22"/>
  <c r="L25" i="22"/>
  <c r="K25" i="22"/>
  <c r="AJ24" i="22"/>
  <c r="AI24" i="22"/>
  <c r="AH24" i="22"/>
  <c r="AF24" i="22"/>
  <c r="AE24" i="22"/>
  <c r="AD24" i="22"/>
  <c r="AC24" i="22"/>
  <c r="AB24" i="22"/>
  <c r="AA24" i="22"/>
  <c r="Z24" i="22"/>
  <c r="Y24" i="22"/>
  <c r="X24" i="22"/>
  <c r="W24" i="22"/>
  <c r="V24" i="22"/>
  <c r="U24" i="22"/>
  <c r="T24" i="22"/>
  <c r="S24" i="22"/>
  <c r="R24" i="22"/>
  <c r="Q24" i="22"/>
  <c r="P24" i="22"/>
  <c r="O24" i="22"/>
  <c r="N24" i="22"/>
  <c r="M24" i="22"/>
  <c r="L24" i="22"/>
  <c r="K24" i="22"/>
  <c r="AJ23" i="22"/>
  <c r="AI23" i="22"/>
  <c r="AH23" i="22"/>
  <c r="AF23" i="22"/>
  <c r="AE23" i="22"/>
  <c r="AD23" i="22"/>
  <c r="AC23" i="22"/>
  <c r="AB23" i="22"/>
  <c r="AA23" i="22"/>
  <c r="Z23" i="22"/>
  <c r="Y23" i="22"/>
  <c r="X23" i="22"/>
  <c r="W23" i="22"/>
  <c r="V23" i="22"/>
  <c r="U23" i="22"/>
  <c r="T23" i="22"/>
  <c r="S23" i="22"/>
  <c r="R23" i="22"/>
  <c r="Q23" i="22"/>
  <c r="P23" i="22"/>
  <c r="O23" i="22"/>
  <c r="N23" i="22"/>
  <c r="M23" i="22"/>
  <c r="L23" i="22"/>
  <c r="K23" i="22"/>
  <c r="AJ22" i="22"/>
  <c r="AI22" i="22"/>
  <c r="AH22" i="22"/>
  <c r="AF22" i="22"/>
  <c r="AE22" i="22"/>
  <c r="AD22" i="22"/>
  <c r="AC22" i="22"/>
  <c r="AB22" i="22"/>
  <c r="AA22" i="22"/>
  <c r="Z22" i="22"/>
  <c r="Y22" i="22"/>
  <c r="X22" i="22"/>
  <c r="W22" i="22"/>
  <c r="V22" i="22"/>
  <c r="U22" i="22"/>
  <c r="T22" i="22"/>
  <c r="S22" i="22"/>
  <c r="R22" i="22"/>
  <c r="Q22" i="22"/>
  <c r="P22" i="22"/>
  <c r="O22" i="22"/>
  <c r="N22" i="22"/>
  <c r="M22" i="22"/>
  <c r="L22" i="22"/>
  <c r="K22" i="22"/>
  <c r="AJ21" i="22"/>
  <c r="AI21" i="22"/>
  <c r="AH21" i="22"/>
  <c r="AF21" i="22"/>
  <c r="AE21" i="22"/>
  <c r="AD21" i="22"/>
  <c r="AC21" i="22"/>
  <c r="AB21" i="22"/>
  <c r="AA21" i="22"/>
  <c r="Z21" i="22"/>
  <c r="Y21" i="22"/>
  <c r="X21" i="22"/>
  <c r="W21" i="22"/>
  <c r="V21" i="22"/>
  <c r="U21" i="22"/>
  <c r="T21" i="22"/>
  <c r="S21" i="22"/>
  <c r="R21" i="22"/>
  <c r="Q21" i="22"/>
  <c r="P21" i="22"/>
  <c r="O21" i="22"/>
  <c r="N21" i="22"/>
  <c r="M21" i="22"/>
  <c r="L21" i="22"/>
  <c r="K21" i="22"/>
  <c r="AJ20" i="22"/>
  <c r="AI20" i="22"/>
  <c r="AH20" i="22"/>
  <c r="AF20" i="22"/>
  <c r="AE20" i="22"/>
  <c r="AD20" i="22"/>
  <c r="AC20" i="22"/>
  <c r="AB20" i="22"/>
  <c r="AA20" i="22"/>
  <c r="Z20" i="22"/>
  <c r="Y20" i="22"/>
  <c r="X20" i="22"/>
  <c r="W20" i="22"/>
  <c r="V20" i="22"/>
  <c r="U20" i="22"/>
  <c r="T20" i="22"/>
  <c r="S20" i="22"/>
  <c r="R20" i="22"/>
  <c r="Q20" i="22"/>
  <c r="P20" i="22"/>
  <c r="O20" i="22"/>
  <c r="N20" i="22"/>
  <c r="M20" i="22"/>
  <c r="L20" i="22"/>
  <c r="K20" i="22"/>
  <c r="AJ19" i="22"/>
  <c r="AI19" i="22"/>
  <c r="AH19" i="22"/>
  <c r="AF19" i="22"/>
  <c r="AE19" i="22"/>
  <c r="AD19" i="22"/>
  <c r="AC19" i="22"/>
  <c r="AB19" i="22"/>
  <c r="AA19" i="22"/>
  <c r="Z19" i="22"/>
  <c r="Y19" i="22"/>
  <c r="X19" i="22"/>
  <c r="W19" i="22"/>
  <c r="V19" i="22"/>
  <c r="U19" i="22"/>
  <c r="T19" i="22"/>
  <c r="S19" i="22"/>
  <c r="R19" i="22"/>
  <c r="Q19" i="22"/>
  <c r="P19" i="22"/>
  <c r="O19" i="22"/>
  <c r="N19" i="22"/>
  <c r="M19" i="22"/>
  <c r="L19" i="22"/>
  <c r="K19" i="22"/>
  <c r="AJ18" i="22"/>
  <c r="AI18" i="22"/>
  <c r="AH18" i="22"/>
  <c r="AF18" i="22"/>
  <c r="AE18" i="22"/>
  <c r="AD18" i="22"/>
  <c r="AC18" i="22"/>
  <c r="AB18" i="22"/>
  <c r="AA18" i="22"/>
  <c r="Z18" i="22"/>
  <c r="Y18" i="22"/>
  <c r="X18" i="22"/>
  <c r="W18" i="22"/>
  <c r="V18" i="22"/>
  <c r="U18" i="22"/>
  <c r="T18" i="22"/>
  <c r="S18" i="22"/>
  <c r="R18" i="22"/>
  <c r="Q18" i="22"/>
  <c r="P18" i="22"/>
  <c r="O18" i="22"/>
  <c r="N18" i="22"/>
  <c r="M18" i="22"/>
  <c r="L18" i="22"/>
  <c r="K18" i="22"/>
  <c r="AJ17" i="22"/>
  <c r="AI17" i="22"/>
  <c r="AH17" i="22"/>
  <c r="AF17" i="22"/>
  <c r="AE17" i="22"/>
  <c r="AD17" i="22"/>
  <c r="AC17" i="22"/>
  <c r="AB17" i="22"/>
  <c r="AA17" i="22"/>
  <c r="Z17" i="22"/>
  <c r="Y17" i="22"/>
  <c r="X17" i="22"/>
  <c r="W17" i="22"/>
  <c r="V17" i="22"/>
  <c r="U17" i="22"/>
  <c r="T17" i="22"/>
  <c r="S17" i="22"/>
  <c r="R17" i="22"/>
  <c r="Q17" i="22"/>
  <c r="P17" i="22"/>
  <c r="O17" i="22"/>
  <c r="N17" i="22"/>
  <c r="M17" i="22"/>
  <c r="L17" i="22"/>
  <c r="K17" i="22"/>
  <c r="AJ16" i="22"/>
  <c r="AI16" i="22"/>
  <c r="AH16" i="22"/>
  <c r="AF16" i="22"/>
  <c r="AE16" i="22"/>
  <c r="AD16" i="22"/>
  <c r="AC16" i="22"/>
  <c r="AB16" i="22"/>
  <c r="AA16" i="22"/>
  <c r="Z16" i="22"/>
  <c r="Y16" i="22"/>
  <c r="X16" i="22"/>
  <c r="W16" i="22"/>
  <c r="V16" i="22"/>
  <c r="U16" i="22"/>
  <c r="T16" i="22"/>
  <c r="S16" i="22"/>
  <c r="R16" i="22"/>
  <c r="Q16" i="22"/>
  <c r="P16" i="22"/>
  <c r="O16" i="22"/>
  <c r="N16" i="22"/>
  <c r="M16" i="22"/>
  <c r="L16" i="22"/>
  <c r="K16" i="22"/>
  <c r="AJ15" i="22"/>
  <c r="AI15" i="22"/>
  <c r="AH15" i="22"/>
  <c r="AF15" i="22"/>
  <c r="AE15" i="22"/>
  <c r="AD15" i="22"/>
  <c r="AC15" i="22"/>
  <c r="AB15" i="22"/>
  <c r="AA15" i="22"/>
  <c r="Z15" i="22"/>
  <c r="Y15" i="22"/>
  <c r="X15" i="22"/>
  <c r="W15" i="22"/>
  <c r="V15" i="22"/>
  <c r="U15" i="22"/>
  <c r="T15" i="22"/>
  <c r="S15" i="22"/>
  <c r="R15" i="22"/>
  <c r="Q15" i="22"/>
  <c r="P15" i="22"/>
  <c r="O15" i="22"/>
  <c r="N15" i="22"/>
  <c r="M15" i="22"/>
  <c r="L15" i="22"/>
  <c r="K15" i="22"/>
  <c r="AJ14" i="22"/>
  <c r="AI14" i="22"/>
  <c r="AH14" i="22"/>
  <c r="AF14" i="22"/>
  <c r="AE14" i="22"/>
  <c r="AD14" i="22"/>
  <c r="AC14" i="22"/>
  <c r="AB14" i="22"/>
  <c r="AA14" i="22"/>
  <c r="Z14" i="22"/>
  <c r="Y14" i="22"/>
  <c r="X14" i="22"/>
  <c r="W14" i="22"/>
  <c r="V14" i="22"/>
  <c r="U14" i="22"/>
  <c r="T14" i="22"/>
  <c r="S14" i="22"/>
  <c r="R14" i="22"/>
  <c r="Q14" i="22"/>
  <c r="P14" i="22"/>
  <c r="O14" i="22"/>
  <c r="N14" i="22"/>
  <c r="M14" i="22"/>
  <c r="L14" i="22"/>
  <c r="K14" i="22"/>
  <c r="AJ13" i="22"/>
  <c r="AI13" i="22"/>
  <c r="AH13" i="22"/>
  <c r="AF13" i="22"/>
  <c r="AE13" i="22"/>
  <c r="AD13" i="22"/>
  <c r="AC13" i="22"/>
  <c r="AB13" i="22"/>
  <c r="AA13" i="22"/>
  <c r="Z13" i="22"/>
  <c r="Y13" i="22"/>
  <c r="X13" i="22"/>
  <c r="W13" i="22"/>
  <c r="V13" i="22"/>
  <c r="U13" i="22"/>
  <c r="T13" i="22"/>
  <c r="S13" i="22"/>
  <c r="R13" i="22"/>
  <c r="Q13" i="22"/>
  <c r="P13" i="22"/>
  <c r="O13" i="22"/>
  <c r="N13" i="22"/>
  <c r="M13" i="22"/>
  <c r="L13" i="22"/>
  <c r="K13" i="22"/>
  <c r="AJ12" i="22"/>
  <c r="AI12" i="22"/>
  <c r="AH12" i="22"/>
  <c r="AF12" i="22"/>
  <c r="AE12" i="22"/>
  <c r="AD12" i="22"/>
  <c r="AC12" i="22"/>
  <c r="AB12" i="22"/>
  <c r="AA12" i="22"/>
  <c r="Z12" i="22"/>
  <c r="Y12" i="22"/>
  <c r="X12" i="22"/>
  <c r="W12" i="22"/>
  <c r="V12" i="22"/>
  <c r="U12" i="22"/>
  <c r="T12" i="22"/>
  <c r="S12" i="22"/>
  <c r="R12" i="22"/>
  <c r="Q12" i="22"/>
  <c r="P12" i="22"/>
  <c r="O12" i="22"/>
  <c r="N12" i="22"/>
  <c r="M12" i="22"/>
  <c r="L12" i="22"/>
  <c r="K12" i="22"/>
  <c r="AJ11" i="22"/>
  <c r="AI11" i="22"/>
  <c r="AH11" i="22"/>
  <c r="AF11" i="22"/>
  <c r="AE11" i="22"/>
  <c r="AD11" i="22"/>
  <c r="AC11" i="22"/>
  <c r="AB11" i="22"/>
  <c r="AA11" i="22"/>
  <c r="Z11" i="22"/>
  <c r="Y11" i="22"/>
  <c r="X11" i="22"/>
  <c r="W11" i="22"/>
  <c r="V11" i="22"/>
  <c r="U11" i="22"/>
  <c r="T11" i="22"/>
  <c r="S11" i="22"/>
  <c r="R11" i="22"/>
  <c r="Q11" i="22"/>
  <c r="P11" i="22"/>
  <c r="O11" i="22"/>
  <c r="N11" i="22"/>
  <c r="M11" i="22"/>
  <c r="L11" i="22"/>
  <c r="AJ10" i="22"/>
  <c r="AI10" i="22"/>
  <c r="AH10" i="22"/>
  <c r="AF10" i="22"/>
  <c r="AE10" i="22"/>
  <c r="AD10" i="22"/>
  <c r="AC10" i="22"/>
  <c r="AB10" i="22"/>
  <c r="AA10" i="22"/>
  <c r="Z10" i="22"/>
  <c r="Y10" i="22"/>
  <c r="X10" i="22"/>
  <c r="W10" i="22"/>
  <c r="V10" i="22"/>
  <c r="U10" i="22"/>
  <c r="T10" i="22"/>
  <c r="S10" i="22"/>
  <c r="R10" i="22"/>
  <c r="Q10" i="22"/>
  <c r="P10" i="22"/>
  <c r="O10" i="22"/>
  <c r="N10" i="22"/>
  <c r="M10" i="22"/>
  <c r="L10" i="22"/>
  <c r="K10" i="22"/>
  <c r="AJ9" i="22"/>
  <c r="AI9" i="22"/>
  <c r="AH9" i="22"/>
  <c r="AF9" i="22"/>
  <c r="AE9" i="22"/>
  <c r="AD9" i="22"/>
  <c r="AC9" i="22"/>
  <c r="AB9" i="22"/>
  <c r="AA9" i="22"/>
  <c r="Z9" i="22"/>
  <c r="Y9" i="22"/>
  <c r="X9" i="22"/>
  <c r="W9" i="22"/>
  <c r="V9" i="22"/>
  <c r="U9" i="22"/>
  <c r="T9" i="22"/>
  <c r="S9" i="22"/>
  <c r="R9" i="22"/>
  <c r="Q9" i="22"/>
  <c r="P9" i="22"/>
  <c r="O9" i="22"/>
  <c r="N9" i="22"/>
  <c r="M9" i="22"/>
  <c r="L9" i="22"/>
  <c r="K9" i="22"/>
  <c r="AJ8" i="22"/>
  <c r="AI8" i="22"/>
  <c r="AH8" i="22"/>
  <c r="AF8" i="22"/>
  <c r="AE8" i="22"/>
  <c r="AD8" i="22"/>
  <c r="AC8" i="22"/>
  <c r="AB8" i="22"/>
  <c r="AA8" i="22"/>
  <c r="Z8" i="22"/>
  <c r="Y8" i="22"/>
  <c r="X8" i="22"/>
  <c r="W8" i="22"/>
  <c r="V8" i="22"/>
  <c r="U8" i="22"/>
  <c r="T8" i="22"/>
  <c r="S8" i="22"/>
  <c r="R8" i="22"/>
  <c r="Q8" i="22"/>
  <c r="P8" i="22"/>
  <c r="O8" i="22"/>
  <c r="N8" i="22"/>
  <c r="M8" i="22"/>
  <c r="L8" i="22"/>
  <c r="K8" i="22"/>
  <c r="AJ7" i="22"/>
  <c r="AI7" i="22"/>
  <c r="AH7" i="22"/>
  <c r="AF7" i="22"/>
  <c r="AE7" i="22"/>
  <c r="AD7" i="22"/>
  <c r="AC7" i="22"/>
  <c r="AB7" i="22"/>
  <c r="AA7" i="22"/>
  <c r="Z7" i="22"/>
  <c r="Y7" i="22"/>
  <c r="X7" i="22"/>
  <c r="W7" i="22"/>
  <c r="V7" i="22"/>
  <c r="U7" i="22"/>
  <c r="T7" i="22"/>
  <c r="S7" i="22"/>
  <c r="R7" i="22"/>
  <c r="Q7" i="22"/>
  <c r="P7" i="22"/>
  <c r="O7" i="22"/>
  <c r="N7" i="22"/>
  <c r="M7" i="22"/>
  <c r="L7" i="22"/>
  <c r="K7" i="22"/>
  <c r="AJ6" i="22"/>
  <c r="AI6" i="22"/>
  <c r="AH6" i="22"/>
  <c r="AF6" i="22"/>
  <c r="AE6" i="22"/>
  <c r="AD6" i="22"/>
  <c r="AC6" i="22"/>
  <c r="AB6" i="22"/>
  <c r="AA6" i="22"/>
  <c r="Z6" i="22"/>
  <c r="Y6" i="22"/>
  <c r="X6" i="22"/>
  <c r="W6" i="22"/>
  <c r="V6" i="22"/>
  <c r="U6" i="22"/>
  <c r="T6" i="22"/>
  <c r="S6" i="22"/>
  <c r="R6" i="22"/>
  <c r="Q6" i="22"/>
  <c r="P6" i="22"/>
  <c r="O6" i="22"/>
  <c r="N6" i="22"/>
  <c r="M6" i="22"/>
  <c r="L6" i="22"/>
  <c r="K6" i="22"/>
  <c r="AJ71" i="21"/>
  <c r="AI71" i="21"/>
  <c r="AH71" i="21"/>
  <c r="AF71" i="21"/>
  <c r="AE71" i="21"/>
  <c r="AD71" i="21"/>
  <c r="AC71" i="21"/>
  <c r="AB71" i="21"/>
  <c r="AA71" i="21"/>
  <c r="Z71" i="21"/>
  <c r="Y71" i="21"/>
  <c r="X71" i="21"/>
  <c r="W71" i="21"/>
  <c r="V71" i="21"/>
  <c r="U71" i="21"/>
  <c r="T71" i="21"/>
  <c r="S71" i="21"/>
  <c r="R71" i="21"/>
  <c r="Q71" i="21"/>
  <c r="P71" i="21"/>
  <c r="O71" i="21"/>
  <c r="N71" i="21"/>
  <c r="M71" i="21"/>
  <c r="L71" i="21"/>
  <c r="K71" i="21"/>
  <c r="AJ70" i="21"/>
  <c r="AI70" i="21"/>
  <c r="AH70" i="21"/>
  <c r="AF70" i="21"/>
  <c r="AE70" i="21"/>
  <c r="AD70" i="21"/>
  <c r="AC70" i="21"/>
  <c r="AB70" i="21"/>
  <c r="AA70" i="21"/>
  <c r="Z70" i="21"/>
  <c r="Y70" i="21"/>
  <c r="X70" i="21"/>
  <c r="W70" i="21"/>
  <c r="V70" i="21"/>
  <c r="U70" i="21"/>
  <c r="T70" i="21"/>
  <c r="S70" i="21"/>
  <c r="R70" i="21"/>
  <c r="Q70" i="21"/>
  <c r="P70" i="21"/>
  <c r="O70" i="21"/>
  <c r="N70" i="21"/>
  <c r="M70" i="21"/>
  <c r="L70" i="21"/>
  <c r="K70" i="21"/>
  <c r="AJ69" i="21"/>
  <c r="AI69" i="21"/>
  <c r="AH69" i="21"/>
  <c r="AF69" i="21"/>
  <c r="AE69" i="21"/>
  <c r="AD69" i="21"/>
  <c r="AC69" i="21"/>
  <c r="AB69" i="21"/>
  <c r="AA69" i="21"/>
  <c r="Z69" i="21"/>
  <c r="Y69" i="21"/>
  <c r="X69" i="21"/>
  <c r="W69" i="21"/>
  <c r="V69" i="21"/>
  <c r="U69" i="21"/>
  <c r="T69" i="21"/>
  <c r="S69" i="21"/>
  <c r="R69" i="21"/>
  <c r="Q69" i="21"/>
  <c r="P69" i="21"/>
  <c r="O69" i="21"/>
  <c r="N69" i="21"/>
  <c r="M69" i="21"/>
  <c r="L69" i="21"/>
  <c r="K69" i="21"/>
  <c r="AJ68" i="21"/>
  <c r="AI68" i="21"/>
  <c r="AH68" i="21"/>
  <c r="AF68" i="21"/>
  <c r="AE68" i="21"/>
  <c r="AD68" i="21"/>
  <c r="AC68" i="21"/>
  <c r="AB68" i="21"/>
  <c r="AA68" i="21"/>
  <c r="Z68" i="21"/>
  <c r="Y68" i="21"/>
  <c r="X68" i="21"/>
  <c r="W68" i="21"/>
  <c r="V68" i="21"/>
  <c r="U68" i="21"/>
  <c r="T68" i="21"/>
  <c r="S68" i="21"/>
  <c r="R68" i="21"/>
  <c r="Q68" i="21"/>
  <c r="P68" i="21"/>
  <c r="O68" i="21"/>
  <c r="N68" i="21"/>
  <c r="M68" i="21"/>
  <c r="L68" i="21"/>
  <c r="K68" i="21"/>
  <c r="AJ67" i="21"/>
  <c r="AI67" i="21"/>
  <c r="AH67" i="21"/>
  <c r="AF67" i="21"/>
  <c r="AE67" i="21"/>
  <c r="AD67" i="21"/>
  <c r="AC67" i="21"/>
  <c r="AB67" i="21"/>
  <c r="AA67" i="21"/>
  <c r="Z67" i="21"/>
  <c r="Y67" i="21"/>
  <c r="X67" i="21"/>
  <c r="W67" i="21"/>
  <c r="V67" i="21"/>
  <c r="U67" i="21"/>
  <c r="T67" i="21"/>
  <c r="S67" i="21"/>
  <c r="R67" i="21"/>
  <c r="Q67" i="21"/>
  <c r="P67" i="21"/>
  <c r="O67" i="21"/>
  <c r="N67" i="21"/>
  <c r="M67" i="21"/>
  <c r="L67" i="21"/>
  <c r="K67" i="21"/>
  <c r="AJ66" i="21"/>
  <c r="AI66" i="21"/>
  <c r="AH66" i="21"/>
  <c r="AF66" i="21"/>
  <c r="AE66" i="21"/>
  <c r="AD66" i="21"/>
  <c r="AC66" i="21"/>
  <c r="AB66" i="21"/>
  <c r="AA66" i="21"/>
  <c r="Z66" i="21"/>
  <c r="Y66" i="21"/>
  <c r="X66" i="21"/>
  <c r="W66" i="21"/>
  <c r="V66" i="21"/>
  <c r="U66" i="21"/>
  <c r="T66" i="21"/>
  <c r="S66" i="21"/>
  <c r="R66" i="21"/>
  <c r="Q66" i="21"/>
  <c r="P66" i="21"/>
  <c r="O66" i="21"/>
  <c r="N66" i="21"/>
  <c r="M66" i="21"/>
  <c r="L66" i="21"/>
  <c r="K66" i="21"/>
  <c r="AJ65" i="21"/>
  <c r="AI65" i="21"/>
  <c r="AH65" i="21"/>
  <c r="AF65" i="21"/>
  <c r="AE65" i="21"/>
  <c r="AD65" i="21"/>
  <c r="AC65" i="21"/>
  <c r="AB65" i="21"/>
  <c r="AA65" i="21"/>
  <c r="Z65" i="21"/>
  <c r="Y65" i="21"/>
  <c r="X65" i="21"/>
  <c r="W65" i="21"/>
  <c r="V65" i="21"/>
  <c r="U65" i="21"/>
  <c r="T65" i="21"/>
  <c r="S65" i="21"/>
  <c r="R65" i="21"/>
  <c r="Q65" i="21"/>
  <c r="P65" i="21"/>
  <c r="O65" i="21"/>
  <c r="N65" i="21"/>
  <c r="M65" i="21"/>
  <c r="L65" i="21"/>
  <c r="K65" i="21"/>
  <c r="AJ64" i="21"/>
  <c r="AI64" i="21"/>
  <c r="AH64" i="21"/>
  <c r="AF64" i="21"/>
  <c r="AE64" i="21"/>
  <c r="AD64" i="21"/>
  <c r="AC64" i="21"/>
  <c r="AB64" i="21"/>
  <c r="AA64" i="21"/>
  <c r="Z64" i="21"/>
  <c r="Y64" i="21"/>
  <c r="X64" i="21"/>
  <c r="W64" i="21"/>
  <c r="V64" i="21"/>
  <c r="U64" i="21"/>
  <c r="T64" i="21"/>
  <c r="S64" i="21"/>
  <c r="R64" i="21"/>
  <c r="Q64" i="21"/>
  <c r="P64" i="21"/>
  <c r="O64" i="21"/>
  <c r="N64" i="21"/>
  <c r="M64" i="21"/>
  <c r="L64" i="21"/>
  <c r="K64" i="21"/>
  <c r="AJ63" i="21"/>
  <c r="AI63" i="21"/>
  <c r="AH63" i="21"/>
  <c r="AF63" i="21"/>
  <c r="AE63" i="21"/>
  <c r="AD63" i="21"/>
  <c r="AC63" i="21"/>
  <c r="AB63" i="21"/>
  <c r="AA63" i="21"/>
  <c r="Z63" i="21"/>
  <c r="Y63" i="21"/>
  <c r="X63" i="21"/>
  <c r="W63" i="21"/>
  <c r="V63" i="21"/>
  <c r="U63" i="21"/>
  <c r="T63" i="21"/>
  <c r="S63" i="21"/>
  <c r="R63" i="21"/>
  <c r="Q63" i="21"/>
  <c r="P63" i="21"/>
  <c r="O63" i="21"/>
  <c r="N63" i="21"/>
  <c r="M63" i="21"/>
  <c r="L63" i="21"/>
  <c r="K63" i="21"/>
  <c r="AJ62" i="21"/>
  <c r="AI62" i="21"/>
  <c r="AH62" i="21"/>
  <c r="AF62" i="21"/>
  <c r="AE62" i="21"/>
  <c r="AD62" i="21"/>
  <c r="AC62" i="21"/>
  <c r="AB62" i="21"/>
  <c r="AA62" i="21"/>
  <c r="Z62" i="21"/>
  <c r="Y62" i="21"/>
  <c r="X62" i="21"/>
  <c r="W62" i="21"/>
  <c r="V62" i="21"/>
  <c r="U62" i="21"/>
  <c r="T62" i="21"/>
  <c r="S62" i="21"/>
  <c r="R62" i="21"/>
  <c r="Q62" i="21"/>
  <c r="P62" i="21"/>
  <c r="O62" i="21"/>
  <c r="N62" i="21"/>
  <c r="M62" i="21"/>
  <c r="L62" i="21"/>
  <c r="K62" i="21"/>
  <c r="AJ61" i="21"/>
  <c r="AI61" i="21"/>
  <c r="AH61" i="21"/>
  <c r="AF61" i="21"/>
  <c r="AE61" i="21"/>
  <c r="AD61" i="21"/>
  <c r="AC61" i="21"/>
  <c r="AB61" i="21"/>
  <c r="AA61" i="21"/>
  <c r="Z61" i="21"/>
  <c r="Y61" i="21"/>
  <c r="X61" i="21"/>
  <c r="W61" i="21"/>
  <c r="V61" i="21"/>
  <c r="U61" i="21"/>
  <c r="T61" i="21"/>
  <c r="S61" i="21"/>
  <c r="R61" i="21"/>
  <c r="Q61" i="21"/>
  <c r="P61" i="21"/>
  <c r="O61" i="21"/>
  <c r="N61" i="21"/>
  <c r="M61" i="21"/>
  <c r="L61" i="21"/>
  <c r="K61" i="21"/>
  <c r="AJ60" i="21"/>
  <c r="AI60" i="21"/>
  <c r="AH60" i="21"/>
  <c r="AF60" i="21"/>
  <c r="AE60" i="21"/>
  <c r="AD60" i="21"/>
  <c r="AC60" i="21"/>
  <c r="AB60" i="21"/>
  <c r="AA60" i="21"/>
  <c r="Z60" i="21"/>
  <c r="Y60" i="21"/>
  <c r="X60" i="21"/>
  <c r="W60" i="21"/>
  <c r="V60" i="21"/>
  <c r="U60" i="21"/>
  <c r="T60" i="21"/>
  <c r="S60" i="21"/>
  <c r="R60" i="21"/>
  <c r="Q60" i="21"/>
  <c r="P60" i="21"/>
  <c r="O60" i="21"/>
  <c r="N60" i="21"/>
  <c r="M60" i="21"/>
  <c r="L60" i="21"/>
  <c r="K60" i="21"/>
  <c r="AJ59" i="21"/>
  <c r="AI59" i="21"/>
  <c r="AH59" i="21"/>
  <c r="AF59" i="21"/>
  <c r="AE59" i="21"/>
  <c r="AD59" i="21"/>
  <c r="AC59" i="21"/>
  <c r="AB59" i="21"/>
  <c r="AA59" i="21"/>
  <c r="Z59" i="21"/>
  <c r="Y59" i="21"/>
  <c r="X59" i="21"/>
  <c r="W59" i="21"/>
  <c r="V59" i="21"/>
  <c r="U59" i="21"/>
  <c r="T59" i="21"/>
  <c r="S59" i="21"/>
  <c r="R59" i="21"/>
  <c r="Q59" i="21"/>
  <c r="P59" i="21"/>
  <c r="O59" i="21"/>
  <c r="N59" i="21"/>
  <c r="M59" i="21"/>
  <c r="L59" i="21"/>
  <c r="K59" i="21"/>
  <c r="AJ58" i="21"/>
  <c r="AI58" i="21"/>
  <c r="AH58" i="21"/>
  <c r="AF58" i="21"/>
  <c r="AE58" i="21"/>
  <c r="AD58" i="21"/>
  <c r="AC58" i="21"/>
  <c r="AB58" i="21"/>
  <c r="AA58" i="21"/>
  <c r="Z58" i="21"/>
  <c r="Y58" i="21"/>
  <c r="X58" i="21"/>
  <c r="W58" i="21"/>
  <c r="V58" i="21"/>
  <c r="U58" i="21"/>
  <c r="T58" i="21"/>
  <c r="S58" i="21"/>
  <c r="R58" i="21"/>
  <c r="Q58" i="21"/>
  <c r="P58" i="21"/>
  <c r="O58" i="21"/>
  <c r="N58" i="21"/>
  <c r="M58" i="21"/>
  <c r="L58" i="21"/>
  <c r="K58" i="21"/>
  <c r="AJ57" i="21"/>
  <c r="AI57" i="21"/>
  <c r="AH57" i="21"/>
  <c r="AF57" i="21"/>
  <c r="AE57" i="21"/>
  <c r="AD57" i="21"/>
  <c r="AC57" i="21"/>
  <c r="AB57" i="21"/>
  <c r="AA57" i="21"/>
  <c r="Z57" i="21"/>
  <c r="Y57" i="21"/>
  <c r="X57" i="21"/>
  <c r="W57" i="21"/>
  <c r="V57" i="21"/>
  <c r="U57" i="21"/>
  <c r="T57" i="21"/>
  <c r="S57" i="21"/>
  <c r="R57" i="21"/>
  <c r="Q57" i="21"/>
  <c r="P57" i="21"/>
  <c r="O57" i="21"/>
  <c r="N57" i="21"/>
  <c r="M57" i="21"/>
  <c r="L57" i="21"/>
  <c r="K57" i="21"/>
  <c r="AJ56" i="21"/>
  <c r="AI56" i="21"/>
  <c r="AH56" i="21"/>
  <c r="AF56" i="21"/>
  <c r="AE56" i="21"/>
  <c r="AD56" i="21"/>
  <c r="AC56" i="21"/>
  <c r="AB56" i="21"/>
  <c r="AA56" i="21"/>
  <c r="Z56" i="21"/>
  <c r="Y56" i="21"/>
  <c r="X56" i="21"/>
  <c r="W56" i="21"/>
  <c r="V56" i="21"/>
  <c r="U56" i="21"/>
  <c r="T56" i="21"/>
  <c r="S56" i="21"/>
  <c r="R56" i="21"/>
  <c r="Q56" i="21"/>
  <c r="P56" i="21"/>
  <c r="O56" i="21"/>
  <c r="N56" i="21"/>
  <c r="M56" i="21"/>
  <c r="L56" i="21"/>
  <c r="K56" i="21"/>
  <c r="AJ55" i="21"/>
  <c r="AI55" i="21"/>
  <c r="AH55" i="21"/>
  <c r="AF55" i="21"/>
  <c r="AE55" i="21"/>
  <c r="AD55" i="21"/>
  <c r="AC55" i="21"/>
  <c r="AB55" i="21"/>
  <c r="AA55" i="21"/>
  <c r="Z55" i="21"/>
  <c r="Y55" i="21"/>
  <c r="X55" i="21"/>
  <c r="W55" i="21"/>
  <c r="V55" i="21"/>
  <c r="U55" i="21"/>
  <c r="T55" i="21"/>
  <c r="S55" i="21"/>
  <c r="R55" i="21"/>
  <c r="Q55" i="21"/>
  <c r="P55" i="21"/>
  <c r="O55" i="21"/>
  <c r="N55" i="21"/>
  <c r="M55" i="21"/>
  <c r="L55" i="21"/>
  <c r="K55" i="21"/>
  <c r="AJ54" i="21"/>
  <c r="AI54" i="21"/>
  <c r="AH54" i="21"/>
  <c r="AF54" i="21"/>
  <c r="AE54" i="21"/>
  <c r="AD54" i="21"/>
  <c r="AC54" i="21"/>
  <c r="AB54" i="21"/>
  <c r="AA54" i="21"/>
  <c r="Z54" i="21"/>
  <c r="Y54" i="21"/>
  <c r="X54" i="21"/>
  <c r="W54" i="21"/>
  <c r="V54" i="21"/>
  <c r="U54" i="21"/>
  <c r="T54" i="21"/>
  <c r="S54" i="21"/>
  <c r="R54" i="21"/>
  <c r="Q54" i="21"/>
  <c r="P54" i="21"/>
  <c r="O54" i="21"/>
  <c r="N54" i="21"/>
  <c r="M54" i="21"/>
  <c r="L54" i="21"/>
  <c r="K54" i="21"/>
  <c r="AJ53" i="21"/>
  <c r="AI53" i="21"/>
  <c r="AH53" i="21"/>
  <c r="AF53" i="21"/>
  <c r="AE53" i="21"/>
  <c r="AD53" i="21"/>
  <c r="AC53" i="21"/>
  <c r="AB53" i="21"/>
  <c r="AA53" i="21"/>
  <c r="Z53" i="21"/>
  <c r="Y53" i="21"/>
  <c r="X53" i="21"/>
  <c r="W53" i="21"/>
  <c r="V53" i="21"/>
  <c r="U53" i="21"/>
  <c r="T53" i="21"/>
  <c r="S53" i="21"/>
  <c r="R53" i="21"/>
  <c r="Q53" i="21"/>
  <c r="P53" i="21"/>
  <c r="O53" i="21"/>
  <c r="N53" i="21"/>
  <c r="M53" i="21"/>
  <c r="L53" i="21"/>
  <c r="K53" i="21"/>
  <c r="AJ52" i="21"/>
  <c r="AI52" i="21"/>
  <c r="AH52" i="21"/>
  <c r="AF52" i="21"/>
  <c r="AE52" i="21"/>
  <c r="AD52" i="21"/>
  <c r="AC52" i="21"/>
  <c r="AB52" i="21"/>
  <c r="AA52" i="21"/>
  <c r="Z52" i="21"/>
  <c r="Y52" i="21"/>
  <c r="X52" i="21"/>
  <c r="W52" i="21"/>
  <c r="V52" i="21"/>
  <c r="U52" i="21"/>
  <c r="T52" i="21"/>
  <c r="S52" i="21"/>
  <c r="R52" i="21"/>
  <c r="Q52" i="21"/>
  <c r="P52" i="21"/>
  <c r="O52" i="21"/>
  <c r="N52" i="21"/>
  <c r="M52" i="21"/>
  <c r="L52" i="21"/>
  <c r="K52" i="21"/>
  <c r="AJ51" i="21"/>
  <c r="AI51" i="21"/>
  <c r="AH51" i="21"/>
  <c r="AF51" i="21"/>
  <c r="AE51" i="21"/>
  <c r="AD51" i="21"/>
  <c r="AC51" i="21"/>
  <c r="AB51" i="21"/>
  <c r="AA51" i="21"/>
  <c r="Z51" i="21"/>
  <c r="Y51" i="21"/>
  <c r="X51" i="21"/>
  <c r="W51" i="21"/>
  <c r="V51" i="21"/>
  <c r="U51" i="21"/>
  <c r="T51" i="21"/>
  <c r="S51" i="21"/>
  <c r="R51" i="21"/>
  <c r="Q51" i="21"/>
  <c r="P51" i="21"/>
  <c r="O51" i="21"/>
  <c r="N51" i="21"/>
  <c r="M51" i="21"/>
  <c r="L51" i="21"/>
  <c r="K51" i="21"/>
  <c r="AJ50" i="21"/>
  <c r="AI50" i="21"/>
  <c r="AH50" i="21"/>
  <c r="AF50" i="21"/>
  <c r="AE50" i="21"/>
  <c r="AD50" i="21"/>
  <c r="AC50" i="21"/>
  <c r="AB50" i="21"/>
  <c r="AA50" i="21"/>
  <c r="Z50" i="21"/>
  <c r="Y50" i="21"/>
  <c r="X50" i="21"/>
  <c r="W50" i="21"/>
  <c r="V50" i="21"/>
  <c r="U50" i="21"/>
  <c r="T50" i="21"/>
  <c r="S50" i="21"/>
  <c r="R50" i="21"/>
  <c r="Q50" i="21"/>
  <c r="P50" i="21"/>
  <c r="O50" i="21"/>
  <c r="N50" i="21"/>
  <c r="M50" i="21"/>
  <c r="L50" i="21"/>
  <c r="K50" i="21"/>
  <c r="AJ49" i="21"/>
  <c r="AI49" i="21"/>
  <c r="AH49" i="21"/>
  <c r="AF49" i="21"/>
  <c r="AE49" i="21"/>
  <c r="AD49" i="21"/>
  <c r="AC49" i="21"/>
  <c r="AB49" i="21"/>
  <c r="AA49" i="21"/>
  <c r="Z49" i="21"/>
  <c r="Y49" i="21"/>
  <c r="X49" i="21"/>
  <c r="W49" i="21"/>
  <c r="V49" i="21"/>
  <c r="U49" i="21"/>
  <c r="T49" i="21"/>
  <c r="S49" i="21"/>
  <c r="R49" i="21"/>
  <c r="Q49" i="21"/>
  <c r="P49" i="21"/>
  <c r="O49" i="21"/>
  <c r="N49" i="21"/>
  <c r="M49" i="21"/>
  <c r="L49" i="21"/>
  <c r="K49" i="21"/>
  <c r="AJ48" i="21"/>
  <c r="AI48" i="21"/>
  <c r="AH48" i="21"/>
  <c r="AF48" i="21"/>
  <c r="AE48" i="21"/>
  <c r="AD48" i="21"/>
  <c r="AC48" i="21"/>
  <c r="AB48" i="21"/>
  <c r="AA48" i="21"/>
  <c r="Z48" i="21"/>
  <c r="Y48" i="21"/>
  <c r="X48" i="21"/>
  <c r="W48" i="21"/>
  <c r="V48" i="21"/>
  <c r="U48" i="21"/>
  <c r="T48" i="21"/>
  <c r="S48" i="21"/>
  <c r="R48" i="21"/>
  <c r="Q48" i="21"/>
  <c r="P48" i="21"/>
  <c r="O48" i="21"/>
  <c r="N48" i="21"/>
  <c r="M48" i="21"/>
  <c r="L48" i="21"/>
  <c r="K48" i="21"/>
  <c r="AJ47" i="21"/>
  <c r="AI47" i="21"/>
  <c r="AH47" i="21"/>
  <c r="AF47" i="21"/>
  <c r="AE47" i="21"/>
  <c r="AD47" i="21"/>
  <c r="AC47" i="21"/>
  <c r="AB47" i="21"/>
  <c r="AA47" i="21"/>
  <c r="Z47" i="21"/>
  <c r="Y47" i="21"/>
  <c r="X47" i="21"/>
  <c r="W47" i="21"/>
  <c r="V47" i="21"/>
  <c r="U47" i="21"/>
  <c r="T47" i="21"/>
  <c r="S47" i="21"/>
  <c r="R47" i="21"/>
  <c r="Q47" i="21"/>
  <c r="P47" i="21"/>
  <c r="O47" i="21"/>
  <c r="N47" i="21"/>
  <c r="M47" i="21"/>
  <c r="L47" i="21"/>
  <c r="K47" i="21"/>
  <c r="AJ46" i="21"/>
  <c r="AI46" i="21"/>
  <c r="AH46" i="21"/>
  <c r="AF46" i="21"/>
  <c r="AE46" i="21"/>
  <c r="AD46" i="21"/>
  <c r="AC46" i="21"/>
  <c r="AB46" i="21"/>
  <c r="AA46" i="21"/>
  <c r="Z46" i="21"/>
  <c r="Y46" i="21"/>
  <c r="X46" i="21"/>
  <c r="W46" i="21"/>
  <c r="V46" i="21"/>
  <c r="U46" i="21"/>
  <c r="T46" i="21"/>
  <c r="S46" i="21"/>
  <c r="R46" i="21"/>
  <c r="Q46" i="21"/>
  <c r="P46" i="21"/>
  <c r="O46" i="21"/>
  <c r="N46" i="21"/>
  <c r="M46" i="21"/>
  <c r="L46" i="21"/>
  <c r="K46" i="21"/>
  <c r="AJ45" i="21"/>
  <c r="AI45" i="21"/>
  <c r="AH45" i="21"/>
  <c r="AF45" i="21"/>
  <c r="AE45" i="21"/>
  <c r="AD45" i="21"/>
  <c r="AC45" i="21"/>
  <c r="AB45" i="21"/>
  <c r="AA45" i="21"/>
  <c r="Z45" i="21"/>
  <c r="Y45" i="21"/>
  <c r="X45" i="21"/>
  <c r="W45" i="21"/>
  <c r="V45" i="21"/>
  <c r="U45" i="21"/>
  <c r="T45" i="21"/>
  <c r="S45" i="21"/>
  <c r="R45" i="21"/>
  <c r="Q45" i="21"/>
  <c r="P45" i="21"/>
  <c r="O45" i="21"/>
  <c r="N45" i="21"/>
  <c r="M45" i="21"/>
  <c r="L45" i="21"/>
  <c r="K45" i="21"/>
  <c r="AJ44" i="21"/>
  <c r="AI44" i="21"/>
  <c r="AH44" i="21"/>
  <c r="AF44" i="21"/>
  <c r="AE44" i="21"/>
  <c r="AD44" i="21"/>
  <c r="AC44" i="21"/>
  <c r="AB44" i="21"/>
  <c r="AA44" i="21"/>
  <c r="Z44" i="21"/>
  <c r="Y44" i="21"/>
  <c r="X44" i="21"/>
  <c r="W44" i="21"/>
  <c r="V44" i="21"/>
  <c r="U44" i="21"/>
  <c r="T44" i="21"/>
  <c r="S44" i="21"/>
  <c r="R44" i="21"/>
  <c r="Q44" i="21"/>
  <c r="P44" i="21"/>
  <c r="O44" i="21"/>
  <c r="N44" i="21"/>
  <c r="M44" i="21"/>
  <c r="L44" i="21"/>
  <c r="K44" i="21"/>
  <c r="AJ43" i="21"/>
  <c r="AI43" i="21"/>
  <c r="AH43" i="21"/>
  <c r="AF43" i="21"/>
  <c r="AE43" i="21"/>
  <c r="AD43" i="21"/>
  <c r="AC43" i="21"/>
  <c r="AB43" i="21"/>
  <c r="AA43" i="21"/>
  <c r="Z43" i="21"/>
  <c r="Y43" i="21"/>
  <c r="X43" i="21"/>
  <c r="W43" i="21"/>
  <c r="V43" i="21"/>
  <c r="U43" i="21"/>
  <c r="T43" i="21"/>
  <c r="S43" i="21"/>
  <c r="R43" i="21"/>
  <c r="Q43" i="21"/>
  <c r="P43" i="21"/>
  <c r="O43" i="21"/>
  <c r="N43" i="21"/>
  <c r="M43" i="21"/>
  <c r="L43" i="21"/>
  <c r="K43" i="21"/>
  <c r="AJ42" i="21"/>
  <c r="AI42" i="21"/>
  <c r="AH42" i="21"/>
  <c r="AF42" i="21"/>
  <c r="AE42" i="21"/>
  <c r="AD42" i="21"/>
  <c r="AC42" i="21"/>
  <c r="AB42" i="21"/>
  <c r="AA42" i="21"/>
  <c r="Z42" i="21"/>
  <c r="Y42" i="21"/>
  <c r="X42" i="21"/>
  <c r="W42" i="21"/>
  <c r="V42" i="21"/>
  <c r="U42" i="21"/>
  <c r="T42" i="21"/>
  <c r="S42" i="21"/>
  <c r="R42" i="21"/>
  <c r="Q42" i="21"/>
  <c r="P42" i="21"/>
  <c r="O42" i="21"/>
  <c r="N42" i="21"/>
  <c r="M42" i="21"/>
  <c r="L42" i="21"/>
  <c r="K42" i="21"/>
  <c r="AJ41" i="21"/>
  <c r="AI41" i="21"/>
  <c r="AH41" i="21"/>
  <c r="AF41" i="21"/>
  <c r="AE41" i="21"/>
  <c r="AD41" i="21"/>
  <c r="AC41" i="21"/>
  <c r="AB41" i="21"/>
  <c r="AA41" i="21"/>
  <c r="Z41" i="21"/>
  <c r="Y41" i="21"/>
  <c r="X41" i="21"/>
  <c r="W41" i="21"/>
  <c r="V41" i="21"/>
  <c r="U41" i="21"/>
  <c r="T41" i="21"/>
  <c r="S41" i="21"/>
  <c r="R41" i="21"/>
  <c r="Q41" i="21"/>
  <c r="P41" i="21"/>
  <c r="O41" i="21"/>
  <c r="N41" i="21"/>
  <c r="M41" i="21"/>
  <c r="L41" i="21"/>
  <c r="K41" i="21"/>
  <c r="AJ40" i="21"/>
  <c r="AI40" i="21"/>
  <c r="AH40" i="21"/>
  <c r="AF40" i="21"/>
  <c r="AE40" i="21"/>
  <c r="AD40" i="21"/>
  <c r="AC40" i="21"/>
  <c r="AB40" i="21"/>
  <c r="AA40" i="21"/>
  <c r="Z40" i="21"/>
  <c r="Y40" i="21"/>
  <c r="X40" i="21"/>
  <c r="W40" i="21"/>
  <c r="V40" i="21"/>
  <c r="U40" i="21"/>
  <c r="T40" i="21"/>
  <c r="S40" i="21"/>
  <c r="R40" i="21"/>
  <c r="Q40" i="21"/>
  <c r="P40" i="21"/>
  <c r="O40" i="21"/>
  <c r="N40" i="21"/>
  <c r="M40" i="21"/>
  <c r="L40" i="21"/>
  <c r="K40" i="21"/>
  <c r="AJ39" i="21"/>
  <c r="AI39" i="21"/>
  <c r="AH39" i="21"/>
  <c r="AF39" i="21"/>
  <c r="AE39" i="21"/>
  <c r="AD39" i="21"/>
  <c r="AC39" i="21"/>
  <c r="AB39" i="21"/>
  <c r="AA39" i="21"/>
  <c r="Z39" i="21"/>
  <c r="Y39" i="21"/>
  <c r="X39" i="21"/>
  <c r="W39" i="21"/>
  <c r="V39" i="21"/>
  <c r="U39" i="21"/>
  <c r="T39" i="21"/>
  <c r="S39" i="21"/>
  <c r="R39" i="21"/>
  <c r="Q39" i="21"/>
  <c r="P39" i="21"/>
  <c r="O39" i="21"/>
  <c r="N39" i="21"/>
  <c r="M39" i="21"/>
  <c r="L39" i="21"/>
  <c r="K39" i="21"/>
  <c r="AJ38" i="21"/>
  <c r="AI38" i="21"/>
  <c r="AH38" i="21"/>
  <c r="AF38" i="21"/>
  <c r="AE38" i="21"/>
  <c r="AD38" i="21"/>
  <c r="AC38" i="21"/>
  <c r="AB38" i="21"/>
  <c r="AA38" i="21"/>
  <c r="Z38" i="21"/>
  <c r="Y38" i="21"/>
  <c r="X38" i="21"/>
  <c r="W38" i="21"/>
  <c r="V38" i="21"/>
  <c r="U38" i="21"/>
  <c r="T38" i="21"/>
  <c r="S38" i="21"/>
  <c r="R38" i="21"/>
  <c r="Q38" i="21"/>
  <c r="P38" i="21"/>
  <c r="O38" i="21"/>
  <c r="N38" i="21"/>
  <c r="M38" i="21"/>
  <c r="L38" i="21"/>
  <c r="K38" i="21"/>
  <c r="AJ37" i="21"/>
  <c r="AI37" i="21"/>
  <c r="AH37" i="21"/>
  <c r="AF37" i="21"/>
  <c r="AE37" i="21"/>
  <c r="AD37" i="21"/>
  <c r="AC37" i="21"/>
  <c r="AB37" i="21"/>
  <c r="AA37" i="21"/>
  <c r="Z37" i="21"/>
  <c r="Y37" i="21"/>
  <c r="X37" i="21"/>
  <c r="W37" i="21"/>
  <c r="V37" i="21"/>
  <c r="U37" i="21"/>
  <c r="T37" i="21"/>
  <c r="S37" i="21"/>
  <c r="R37" i="21"/>
  <c r="Q37" i="21"/>
  <c r="P37" i="21"/>
  <c r="O37" i="21"/>
  <c r="N37" i="21"/>
  <c r="M37" i="21"/>
  <c r="L37" i="21"/>
  <c r="K37" i="21"/>
  <c r="AJ36" i="21"/>
  <c r="AI36" i="21"/>
  <c r="AH36" i="21"/>
  <c r="AF36" i="21"/>
  <c r="AE36" i="21"/>
  <c r="AD36" i="21"/>
  <c r="AC36" i="21"/>
  <c r="AB36" i="21"/>
  <c r="AA36" i="21"/>
  <c r="Z36" i="21"/>
  <c r="Y36" i="21"/>
  <c r="X36" i="21"/>
  <c r="W36" i="21"/>
  <c r="V36" i="21"/>
  <c r="U36" i="21"/>
  <c r="T36" i="21"/>
  <c r="S36" i="21"/>
  <c r="R36" i="21"/>
  <c r="Q36" i="21"/>
  <c r="P36" i="21"/>
  <c r="O36" i="21"/>
  <c r="N36" i="21"/>
  <c r="M36" i="21"/>
  <c r="L36" i="21"/>
  <c r="K36" i="21"/>
  <c r="AJ35" i="21"/>
  <c r="AI35" i="21"/>
  <c r="AH35" i="21"/>
  <c r="AF35" i="21"/>
  <c r="AE35" i="21"/>
  <c r="AD35" i="21"/>
  <c r="AC35" i="21"/>
  <c r="AB35" i="21"/>
  <c r="AA35" i="21"/>
  <c r="Z35" i="21"/>
  <c r="Y35" i="21"/>
  <c r="X35" i="21"/>
  <c r="W35" i="21"/>
  <c r="V35" i="21"/>
  <c r="U35" i="21"/>
  <c r="T35" i="21"/>
  <c r="S35" i="21"/>
  <c r="R35" i="21"/>
  <c r="Q35" i="21"/>
  <c r="P35" i="21"/>
  <c r="O35" i="21"/>
  <c r="N35" i="21"/>
  <c r="M35" i="21"/>
  <c r="L35" i="21"/>
  <c r="K35" i="21"/>
  <c r="AJ34" i="21"/>
  <c r="AI34" i="21"/>
  <c r="AH34" i="21"/>
  <c r="AF34" i="21"/>
  <c r="AE34" i="21"/>
  <c r="AD34" i="21"/>
  <c r="AC34" i="21"/>
  <c r="AB34" i="21"/>
  <c r="AA34" i="21"/>
  <c r="Z34" i="21"/>
  <c r="Y34" i="21"/>
  <c r="X34" i="21"/>
  <c r="W34" i="21"/>
  <c r="V34" i="21"/>
  <c r="U34" i="21"/>
  <c r="T34" i="21"/>
  <c r="S34" i="21"/>
  <c r="R34" i="21"/>
  <c r="Q34" i="21"/>
  <c r="P34" i="21"/>
  <c r="O34" i="21"/>
  <c r="N34" i="21"/>
  <c r="M34" i="21"/>
  <c r="L34" i="21"/>
  <c r="K34" i="21"/>
  <c r="AJ33" i="21"/>
  <c r="AI33" i="21"/>
  <c r="AH33" i="21"/>
  <c r="AF33" i="21"/>
  <c r="AE33" i="21"/>
  <c r="AD33" i="21"/>
  <c r="AC33" i="21"/>
  <c r="AB33" i="21"/>
  <c r="AA33" i="21"/>
  <c r="Z33" i="21"/>
  <c r="Y33" i="21"/>
  <c r="X33" i="21"/>
  <c r="W33" i="21"/>
  <c r="V33" i="21"/>
  <c r="U33" i="21"/>
  <c r="T33" i="21"/>
  <c r="S33" i="21"/>
  <c r="R33" i="21"/>
  <c r="Q33" i="21"/>
  <c r="P33" i="21"/>
  <c r="O33" i="21"/>
  <c r="N33" i="21"/>
  <c r="M33" i="21"/>
  <c r="L33" i="21"/>
  <c r="K33" i="21"/>
  <c r="AJ32" i="21"/>
  <c r="AI32" i="21"/>
  <c r="AH32" i="21"/>
  <c r="AF32" i="21"/>
  <c r="AE32" i="21"/>
  <c r="AD32" i="21"/>
  <c r="AC32" i="21"/>
  <c r="AB32" i="21"/>
  <c r="AA32" i="21"/>
  <c r="Z32" i="21"/>
  <c r="Y32" i="21"/>
  <c r="X32" i="21"/>
  <c r="W32" i="21"/>
  <c r="V32" i="21"/>
  <c r="U32" i="21"/>
  <c r="T32" i="21"/>
  <c r="S32" i="21"/>
  <c r="R32" i="21"/>
  <c r="Q32" i="21"/>
  <c r="P32" i="21"/>
  <c r="O32" i="21"/>
  <c r="N32" i="21"/>
  <c r="M32" i="21"/>
  <c r="L32" i="21"/>
  <c r="K32" i="21"/>
  <c r="AJ31" i="21"/>
  <c r="AI31" i="21"/>
  <c r="AH31" i="21"/>
  <c r="AF31" i="21"/>
  <c r="AE31" i="21"/>
  <c r="AD31" i="21"/>
  <c r="AC31" i="21"/>
  <c r="AB31" i="21"/>
  <c r="AA31" i="21"/>
  <c r="Z31" i="21"/>
  <c r="Y31" i="21"/>
  <c r="X31" i="21"/>
  <c r="W31" i="21"/>
  <c r="V31" i="21"/>
  <c r="U31" i="21"/>
  <c r="T31" i="21"/>
  <c r="S31" i="21"/>
  <c r="R31" i="21"/>
  <c r="Q31" i="21"/>
  <c r="P31" i="21"/>
  <c r="O31" i="21"/>
  <c r="N31" i="21"/>
  <c r="M31" i="21"/>
  <c r="L31" i="21"/>
  <c r="K31" i="21"/>
  <c r="AJ30" i="21"/>
  <c r="AI30" i="21"/>
  <c r="AH30" i="21"/>
  <c r="AF30" i="21"/>
  <c r="AE30" i="21"/>
  <c r="AD30" i="21"/>
  <c r="AC30" i="21"/>
  <c r="AB30" i="21"/>
  <c r="AA30" i="21"/>
  <c r="Z30" i="21"/>
  <c r="Y30" i="21"/>
  <c r="X30" i="21"/>
  <c r="W30" i="21"/>
  <c r="V30" i="21"/>
  <c r="U30" i="21"/>
  <c r="T30" i="21"/>
  <c r="S30" i="21"/>
  <c r="R30" i="21"/>
  <c r="Q30" i="21"/>
  <c r="P30" i="21"/>
  <c r="O30" i="21"/>
  <c r="N30" i="21"/>
  <c r="M30" i="21"/>
  <c r="L30" i="21"/>
  <c r="K30" i="21"/>
  <c r="AJ29" i="21"/>
  <c r="AI29" i="21"/>
  <c r="AH29" i="21"/>
  <c r="AF29" i="21"/>
  <c r="AE29" i="21"/>
  <c r="AD29" i="21"/>
  <c r="AC29" i="21"/>
  <c r="AB29" i="21"/>
  <c r="AA29" i="21"/>
  <c r="Z29" i="21"/>
  <c r="Y29" i="21"/>
  <c r="X29" i="21"/>
  <c r="W29" i="21"/>
  <c r="V29" i="21"/>
  <c r="U29" i="21"/>
  <c r="T29" i="21"/>
  <c r="S29" i="21"/>
  <c r="R29" i="21"/>
  <c r="Q29" i="21"/>
  <c r="P29" i="21"/>
  <c r="O29" i="21"/>
  <c r="N29" i="21"/>
  <c r="M29" i="21"/>
  <c r="L29" i="21"/>
  <c r="K29" i="21"/>
  <c r="AJ28" i="21"/>
  <c r="AI28" i="21"/>
  <c r="AH28" i="21"/>
  <c r="AF28" i="21"/>
  <c r="AE28" i="21"/>
  <c r="AD28" i="21"/>
  <c r="AC28" i="21"/>
  <c r="AB28" i="21"/>
  <c r="AA28" i="21"/>
  <c r="Z28" i="21"/>
  <c r="Y28" i="21"/>
  <c r="X28" i="21"/>
  <c r="W28" i="21"/>
  <c r="V28" i="21"/>
  <c r="U28" i="21"/>
  <c r="T28" i="21"/>
  <c r="S28" i="21"/>
  <c r="R28" i="21"/>
  <c r="Q28" i="21"/>
  <c r="P28" i="21"/>
  <c r="O28" i="21"/>
  <c r="N28" i="21"/>
  <c r="M28" i="21"/>
  <c r="L28" i="21"/>
  <c r="K28" i="21"/>
  <c r="AJ27" i="21"/>
  <c r="AI27" i="21"/>
  <c r="AH27" i="21"/>
  <c r="AF27" i="21"/>
  <c r="AE27" i="21"/>
  <c r="AD27" i="21"/>
  <c r="AC27" i="21"/>
  <c r="AB27" i="21"/>
  <c r="AA27" i="21"/>
  <c r="Z27" i="21"/>
  <c r="Y27" i="21"/>
  <c r="X27" i="21"/>
  <c r="W27" i="21"/>
  <c r="V27" i="21"/>
  <c r="U27" i="21"/>
  <c r="T27" i="21"/>
  <c r="S27" i="21"/>
  <c r="R27" i="21"/>
  <c r="Q27" i="21"/>
  <c r="P27" i="21"/>
  <c r="O27" i="21"/>
  <c r="N27" i="21"/>
  <c r="M27" i="21"/>
  <c r="L27" i="21"/>
  <c r="K27" i="21"/>
  <c r="AJ26" i="21"/>
  <c r="AI26" i="21"/>
  <c r="AH26" i="21"/>
  <c r="AF26" i="21"/>
  <c r="AE26" i="21"/>
  <c r="AD26" i="21"/>
  <c r="AC26" i="21"/>
  <c r="AB26" i="21"/>
  <c r="AA26" i="21"/>
  <c r="Z26" i="21"/>
  <c r="Y26" i="21"/>
  <c r="X26" i="21"/>
  <c r="W26" i="21"/>
  <c r="V26" i="21"/>
  <c r="U26" i="21"/>
  <c r="T26" i="21"/>
  <c r="S26" i="21"/>
  <c r="R26" i="21"/>
  <c r="Q26" i="21"/>
  <c r="P26" i="21"/>
  <c r="O26" i="21"/>
  <c r="N26" i="21"/>
  <c r="M26" i="21"/>
  <c r="L26" i="21"/>
  <c r="K26" i="21"/>
  <c r="AJ25" i="21"/>
  <c r="AI25" i="21"/>
  <c r="AH25" i="21"/>
  <c r="AF25" i="21"/>
  <c r="AE25" i="21"/>
  <c r="AD25" i="21"/>
  <c r="AC25" i="21"/>
  <c r="AB25" i="21"/>
  <c r="AA25" i="21"/>
  <c r="Z25" i="21"/>
  <c r="Y25" i="21"/>
  <c r="X25" i="21"/>
  <c r="W25" i="21"/>
  <c r="V25" i="21"/>
  <c r="U25" i="21"/>
  <c r="T25" i="21"/>
  <c r="S25" i="21"/>
  <c r="R25" i="21"/>
  <c r="Q25" i="21"/>
  <c r="P25" i="21"/>
  <c r="O25" i="21"/>
  <c r="N25" i="21"/>
  <c r="M25" i="21"/>
  <c r="L25" i="21"/>
  <c r="K25" i="21"/>
  <c r="AJ24" i="21"/>
  <c r="AI24" i="21"/>
  <c r="AH24" i="21"/>
  <c r="AF24" i="21"/>
  <c r="AE24" i="21"/>
  <c r="AD24" i="21"/>
  <c r="AC24" i="21"/>
  <c r="AB24" i="21"/>
  <c r="AA24" i="21"/>
  <c r="Z24" i="21"/>
  <c r="Y24" i="21"/>
  <c r="X24" i="21"/>
  <c r="W24" i="21"/>
  <c r="V24" i="21"/>
  <c r="U24" i="21"/>
  <c r="T24" i="21"/>
  <c r="S24" i="21"/>
  <c r="R24" i="21"/>
  <c r="Q24" i="21"/>
  <c r="P24" i="21"/>
  <c r="O24" i="21"/>
  <c r="N24" i="21"/>
  <c r="M24" i="21"/>
  <c r="L24" i="21"/>
  <c r="K24" i="21"/>
  <c r="AJ23" i="21"/>
  <c r="AI23" i="21"/>
  <c r="AH23" i="21"/>
  <c r="AF23" i="21"/>
  <c r="AE23" i="21"/>
  <c r="AD23" i="21"/>
  <c r="AC23" i="21"/>
  <c r="AB23" i="21"/>
  <c r="AA23" i="21"/>
  <c r="Z23" i="21"/>
  <c r="Y23" i="21"/>
  <c r="X23" i="21"/>
  <c r="W23" i="21"/>
  <c r="V23" i="21"/>
  <c r="U23" i="21"/>
  <c r="T23" i="21"/>
  <c r="S23" i="21"/>
  <c r="R23" i="21"/>
  <c r="Q23" i="21"/>
  <c r="P23" i="21"/>
  <c r="O23" i="21"/>
  <c r="N23" i="21"/>
  <c r="M23" i="21"/>
  <c r="L23" i="21"/>
  <c r="K23" i="21"/>
  <c r="AJ22" i="21"/>
  <c r="AI22" i="21"/>
  <c r="AH22" i="21"/>
  <c r="AF22" i="21"/>
  <c r="AE22" i="21"/>
  <c r="AD22" i="21"/>
  <c r="AC22" i="21"/>
  <c r="AB22" i="21"/>
  <c r="AA22" i="21"/>
  <c r="Z22" i="21"/>
  <c r="Y22" i="21"/>
  <c r="X22" i="21"/>
  <c r="W22" i="21"/>
  <c r="V22" i="21"/>
  <c r="U22" i="21"/>
  <c r="T22" i="21"/>
  <c r="S22" i="21"/>
  <c r="R22" i="21"/>
  <c r="Q22" i="21"/>
  <c r="P22" i="21"/>
  <c r="O22" i="21"/>
  <c r="N22" i="21"/>
  <c r="M22" i="21"/>
  <c r="L22" i="21"/>
  <c r="K22" i="21"/>
  <c r="AJ21" i="21"/>
  <c r="AI21" i="21"/>
  <c r="AH21" i="21"/>
  <c r="AF21" i="21"/>
  <c r="AE21" i="21"/>
  <c r="AD21" i="21"/>
  <c r="AC21" i="21"/>
  <c r="AB21" i="21"/>
  <c r="AA21" i="21"/>
  <c r="Z21" i="21"/>
  <c r="Y21" i="21"/>
  <c r="X21" i="21"/>
  <c r="W21" i="21"/>
  <c r="V21" i="21"/>
  <c r="U21" i="21"/>
  <c r="T21" i="21"/>
  <c r="S21" i="21"/>
  <c r="R21" i="21"/>
  <c r="Q21" i="21"/>
  <c r="P21" i="21"/>
  <c r="O21" i="21"/>
  <c r="N21" i="21"/>
  <c r="M21" i="21"/>
  <c r="L21" i="21"/>
  <c r="K21" i="21"/>
  <c r="AJ20" i="21"/>
  <c r="AI20" i="21"/>
  <c r="AH20" i="21"/>
  <c r="AF20" i="21"/>
  <c r="AE20" i="21"/>
  <c r="AD20" i="21"/>
  <c r="AC20" i="21"/>
  <c r="AB20" i="21"/>
  <c r="AA20" i="21"/>
  <c r="Z20" i="21"/>
  <c r="Y20" i="21"/>
  <c r="X20" i="21"/>
  <c r="W20" i="21"/>
  <c r="V20" i="21"/>
  <c r="U20" i="21"/>
  <c r="T20" i="21"/>
  <c r="S20" i="21"/>
  <c r="R20" i="21"/>
  <c r="Q20" i="21"/>
  <c r="P20" i="21"/>
  <c r="O20" i="21"/>
  <c r="N20" i="21"/>
  <c r="M20" i="21"/>
  <c r="L20" i="21"/>
  <c r="K20" i="21"/>
  <c r="AJ19" i="21"/>
  <c r="AI19" i="21"/>
  <c r="AH19" i="21"/>
  <c r="AF19" i="21"/>
  <c r="AE19" i="21"/>
  <c r="AD19" i="21"/>
  <c r="AC19" i="21"/>
  <c r="AB19" i="21"/>
  <c r="AA19" i="21"/>
  <c r="Z19" i="21"/>
  <c r="Y19" i="21"/>
  <c r="X19" i="21"/>
  <c r="W19" i="21"/>
  <c r="V19" i="21"/>
  <c r="U19" i="21"/>
  <c r="T19" i="21"/>
  <c r="S19" i="21"/>
  <c r="R19" i="21"/>
  <c r="Q19" i="21"/>
  <c r="P19" i="21"/>
  <c r="O19" i="21"/>
  <c r="N19" i="21"/>
  <c r="M19" i="21"/>
  <c r="L19" i="21"/>
  <c r="K19" i="21"/>
  <c r="AJ18" i="21"/>
  <c r="AI18" i="21"/>
  <c r="AH18" i="21"/>
  <c r="AF18" i="21"/>
  <c r="AE18" i="21"/>
  <c r="AD18" i="21"/>
  <c r="AC18" i="21"/>
  <c r="AB18" i="21"/>
  <c r="AA18" i="21"/>
  <c r="Z18" i="21"/>
  <c r="Y18" i="21"/>
  <c r="X18" i="21"/>
  <c r="W18" i="21"/>
  <c r="V18" i="21"/>
  <c r="U18" i="21"/>
  <c r="T18" i="21"/>
  <c r="S18" i="21"/>
  <c r="R18" i="21"/>
  <c r="Q18" i="21"/>
  <c r="P18" i="21"/>
  <c r="O18" i="21"/>
  <c r="N18" i="21"/>
  <c r="M18" i="21"/>
  <c r="L18" i="21"/>
  <c r="K18" i="21"/>
  <c r="AJ17" i="21"/>
  <c r="AI17" i="21"/>
  <c r="AH17" i="21"/>
  <c r="AF17" i="21"/>
  <c r="AE17" i="21"/>
  <c r="AD17" i="21"/>
  <c r="AC17" i="21"/>
  <c r="AB17" i="21"/>
  <c r="AA17" i="21"/>
  <c r="Z17" i="21"/>
  <c r="Y17" i="21"/>
  <c r="X17" i="21"/>
  <c r="W17" i="21"/>
  <c r="V17" i="21"/>
  <c r="U17" i="21"/>
  <c r="T17" i="21"/>
  <c r="S17" i="21"/>
  <c r="R17" i="21"/>
  <c r="Q17" i="21"/>
  <c r="P17" i="21"/>
  <c r="O17" i="21"/>
  <c r="N17" i="21"/>
  <c r="M17" i="21"/>
  <c r="L17" i="21"/>
  <c r="K17" i="21"/>
  <c r="AJ16" i="21"/>
  <c r="AI16" i="21"/>
  <c r="AH16" i="21"/>
  <c r="AF16" i="21"/>
  <c r="AE16" i="21"/>
  <c r="AD16" i="21"/>
  <c r="AC16" i="21"/>
  <c r="AB16" i="21"/>
  <c r="AA16" i="21"/>
  <c r="Z16" i="21"/>
  <c r="Y16" i="21"/>
  <c r="X16" i="21"/>
  <c r="W16" i="21"/>
  <c r="V16" i="21"/>
  <c r="U16" i="21"/>
  <c r="T16" i="21"/>
  <c r="S16" i="21"/>
  <c r="R16" i="21"/>
  <c r="Q16" i="21"/>
  <c r="P16" i="21"/>
  <c r="O16" i="21"/>
  <c r="N16" i="21"/>
  <c r="M16" i="21"/>
  <c r="L16" i="21"/>
  <c r="K16" i="21"/>
  <c r="AJ15" i="21"/>
  <c r="AI15" i="21"/>
  <c r="AH15" i="21"/>
  <c r="AF15" i="21"/>
  <c r="AE15" i="21"/>
  <c r="AD15" i="21"/>
  <c r="AC15" i="21"/>
  <c r="AB15" i="21"/>
  <c r="AA15" i="21"/>
  <c r="Z15" i="21"/>
  <c r="Y15" i="21"/>
  <c r="X15" i="21"/>
  <c r="W15" i="21"/>
  <c r="V15" i="21"/>
  <c r="U15" i="21"/>
  <c r="T15" i="21"/>
  <c r="S15" i="21"/>
  <c r="R15" i="21"/>
  <c r="Q15" i="21"/>
  <c r="P15" i="21"/>
  <c r="O15" i="21"/>
  <c r="N15" i="21"/>
  <c r="M15" i="21"/>
  <c r="L15" i="21"/>
  <c r="K15" i="21"/>
  <c r="AJ14" i="21"/>
  <c r="AI14" i="21"/>
  <c r="AH14" i="21"/>
  <c r="AF14" i="21"/>
  <c r="AE14" i="21"/>
  <c r="AD14" i="21"/>
  <c r="AC14" i="21"/>
  <c r="AB14" i="21"/>
  <c r="AA14" i="21"/>
  <c r="Z14" i="21"/>
  <c r="Y14" i="21"/>
  <c r="X14" i="21"/>
  <c r="W14" i="21"/>
  <c r="V14" i="21"/>
  <c r="U14" i="21"/>
  <c r="T14" i="21"/>
  <c r="S14" i="21"/>
  <c r="R14" i="21"/>
  <c r="Q14" i="21"/>
  <c r="P14" i="21"/>
  <c r="O14" i="21"/>
  <c r="N14" i="21"/>
  <c r="M14" i="21"/>
  <c r="L14" i="21"/>
  <c r="K14" i="21"/>
  <c r="AJ13" i="21"/>
  <c r="AI13" i="21"/>
  <c r="AH13" i="21"/>
  <c r="AF13" i="21"/>
  <c r="AE13" i="21"/>
  <c r="AD13" i="21"/>
  <c r="AC13" i="21"/>
  <c r="AB13" i="21"/>
  <c r="AA13" i="21"/>
  <c r="Z13" i="21"/>
  <c r="Y13" i="21"/>
  <c r="X13" i="21"/>
  <c r="W13" i="21"/>
  <c r="V13" i="21"/>
  <c r="U13" i="21"/>
  <c r="T13" i="21"/>
  <c r="S13" i="21"/>
  <c r="R13" i="21"/>
  <c r="Q13" i="21"/>
  <c r="P13" i="21"/>
  <c r="O13" i="21"/>
  <c r="N13" i="21"/>
  <c r="M13" i="21"/>
  <c r="L13" i="21"/>
  <c r="K13" i="21"/>
  <c r="AJ12" i="21"/>
  <c r="AI12" i="21"/>
  <c r="AH12" i="21"/>
  <c r="AF12" i="21"/>
  <c r="AE12" i="21"/>
  <c r="AD12" i="21"/>
  <c r="AC12" i="21"/>
  <c r="AB12" i="21"/>
  <c r="AA12" i="21"/>
  <c r="Z12" i="21"/>
  <c r="Y12" i="21"/>
  <c r="X12" i="21"/>
  <c r="W12" i="21"/>
  <c r="V12" i="21"/>
  <c r="U12" i="21"/>
  <c r="T12" i="21"/>
  <c r="S12" i="21"/>
  <c r="R12" i="21"/>
  <c r="Q12" i="21"/>
  <c r="P12" i="21"/>
  <c r="O12" i="21"/>
  <c r="N12" i="21"/>
  <c r="M12" i="21"/>
  <c r="L12" i="21"/>
  <c r="K12" i="21"/>
  <c r="AJ11" i="21"/>
  <c r="AI11" i="21"/>
  <c r="AH11" i="21"/>
  <c r="AF11" i="21"/>
  <c r="AE11" i="21"/>
  <c r="AD11" i="21"/>
  <c r="AC11" i="21"/>
  <c r="AB11" i="21"/>
  <c r="AA11" i="21"/>
  <c r="Z11" i="21"/>
  <c r="Y11" i="21"/>
  <c r="X11" i="21"/>
  <c r="W11" i="21"/>
  <c r="V11" i="21"/>
  <c r="U11" i="21"/>
  <c r="T11" i="21"/>
  <c r="S11" i="21"/>
  <c r="R11" i="21"/>
  <c r="Q11" i="21"/>
  <c r="P11" i="21"/>
  <c r="O11" i="21"/>
  <c r="N11" i="21"/>
  <c r="M11" i="21"/>
  <c r="L11" i="21"/>
  <c r="K11" i="21"/>
  <c r="AJ10" i="21"/>
  <c r="AI10" i="21"/>
  <c r="AH10" i="21"/>
  <c r="AF10" i="21"/>
  <c r="AE10" i="21"/>
  <c r="AD10" i="21"/>
  <c r="AC10" i="21"/>
  <c r="AB10" i="21"/>
  <c r="AA10" i="21"/>
  <c r="Z10" i="21"/>
  <c r="Y10" i="21"/>
  <c r="X10" i="21"/>
  <c r="W10" i="21"/>
  <c r="V10" i="21"/>
  <c r="U10" i="21"/>
  <c r="T10" i="21"/>
  <c r="S10" i="21"/>
  <c r="R10" i="21"/>
  <c r="Q10" i="21"/>
  <c r="P10" i="21"/>
  <c r="O10" i="21"/>
  <c r="N10" i="21"/>
  <c r="M10" i="21"/>
  <c r="L10" i="21"/>
  <c r="K10" i="21"/>
  <c r="AJ9" i="21"/>
  <c r="AI9" i="21"/>
  <c r="AH9" i="21"/>
  <c r="AF9" i="21"/>
  <c r="AE9" i="21"/>
  <c r="AD9" i="21"/>
  <c r="AC9" i="21"/>
  <c r="AB9" i="21"/>
  <c r="AA9" i="21"/>
  <c r="Z9" i="21"/>
  <c r="Y9" i="21"/>
  <c r="X9" i="21"/>
  <c r="W9" i="21"/>
  <c r="V9" i="21"/>
  <c r="U9" i="21"/>
  <c r="T9" i="21"/>
  <c r="S9" i="21"/>
  <c r="R9" i="21"/>
  <c r="Q9" i="21"/>
  <c r="P9" i="21"/>
  <c r="O9" i="21"/>
  <c r="N9" i="21"/>
  <c r="M9" i="21"/>
  <c r="L9" i="21"/>
  <c r="K9" i="21"/>
  <c r="AJ8" i="21"/>
  <c r="AI8" i="21"/>
  <c r="AH8" i="21"/>
  <c r="AF8" i="21"/>
  <c r="AE8" i="21"/>
  <c r="AD8" i="21"/>
  <c r="AC8" i="21"/>
  <c r="AB8" i="21"/>
  <c r="AA8" i="21"/>
  <c r="Z8" i="21"/>
  <c r="Y8" i="21"/>
  <c r="X8" i="21"/>
  <c r="W8" i="21"/>
  <c r="V8" i="21"/>
  <c r="U8" i="21"/>
  <c r="T8" i="21"/>
  <c r="S8" i="21"/>
  <c r="R8" i="21"/>
  <c r="Q8" i="21"/>
  <c r="P8" i="21"/>
  <c r="O8" i="21"/>
  <c r="N8" i="21"/>
  <c r="M8" i="21"/>
  <c r="L8" i="21"/>
  <c r="K8" i="21"/>
  <c r="AJ7" i="21"/>
  <c r="AI7" i="21"/>
  <c r="AH7" i="21"/>
  <c r="AF7" i="21"/>
  <c r="AE7" i="21"/>
  <c r="AD7" i="21"/>
  <c r="AC7" i="21"/>
  <c r="AB7" i="21"/>
  <c r="AA7" i="21"/>
  <c r="Z7" i="21"/>
  <c r="Y7" i="21"/>
  <c r="X7" i="21"/>
  <c r="W7" i="21"/>
  <c r="V7" i="21"/>
  <c r="U7" i="21"/>
  <c r="T7" i="21"/>
  <c r="S7" i="21"/>
  <c r="R7" i="21"/>
  <c r="Q7" i="21"/>
  <c r="P7" i="21"/>
  <c r="O7" i="21"/>
  <c r="N7" i="21"/>
  <c r="M7" i="21"/>
  <c r="L7" i="21"/>
  <c r="K7" i="21"/>
  <c r="AJ6" i="21"/>
  <c r="AI6" i="21"/>
  <c r="AH6" i="21"/>
  <c r="AF6" i="21"/>
  <c r="AE6" i="21"/>
  <c r="AD6" i="21"/>
  <c r="AC6" i="21"/>
  <c r="AB6" i="21"/>
  <c r="AA6" i="21"/>
  <c r="Z6" i="21"/>
  <c r="Y6" i="21"/>
  <c r="X6" i="21"/>
  <c r="W6" i="21"/>
  <c r="V6" i="21"/>
  <c r="U6" i="21"/>
  <c r="T6" i="21"/>
  <c r="S6" i="21"/>
  <c r="R6" i="21"/>
  <c r="Q6" i="21"/>
  <c r="P6" i="21"/>
  <c r="O6" i="21"/>
  <c r="N6" i="21"/>
  <c r="M6" i="21"/>
  <c r="L6" i="21"/>
  <c r="K6" i="21"/>
  <c r="AJ71" i="20"/>
  <c r="AI71" i="20"/>
  <c r="AH71" i="20"/>
  <c r="AF71" i="20"/>
  <c r="AE71" i="20"/>
  <c r="AD71" i="20"/>
  <c r="AC71" i="20"/>
  <c r="AB71" i="20"/>
  <c r="AA71" i="20"/>
  <c r="Z71" i="20"/>
  <c r="Y71" i="20"/>
  <c r="X71" i="20"/>
  <c r="W71" i="20"/>
  <c r="V71" i="20"/>
  <c r="U71" i="20"/>
  <c r="T71" i="20"/>
  <c r="S71" i="20"/>
  <c r="R71" i="20"/>
  <c r="Q71" i="20"/>
  <c r="P71" i="20"/>
  <c r="O71" i="20"/>
  <c r="N71" i="20"/>
  <c r="M71" i="20"/>
  <c r="L71" i="20"/>
  <c r="K71" i="20"/>
  <c r="AJ70" i="20"/>
  <c r="AI70" i="20"/>
  <c r="AH70" i="20"/>
  <c r="AF70" i="20"/>
  <c r="AE70" i="20"/>
  <c r="AD70" i="20"/>
  <c r="AC70" i="20"/>
  <c r="AB70" i="20"/>
  <c r="AA70" i="20"/>
  <c r="Z70" i="20"/>
  <c r="Y70" i="20"/>
  <c r="X70" i="20"/>
  <c r="W70" i="20"/>
  <c r="V70" i="20"/>
  <c r="U70" i="20"/>
  <c r="T70" i="20"/>
  <c r="S70" i="20"/>
  <c r="R70" i="20"/>
  <c r="Q70" i="20"/>
  <c r="P70" i="20"/>
  <c r="O70" i="20"/>
  <c r="N70" i="20"/>
  <c r="M70" i="20"/>
  <c r="L70" i="20"/>
  <c r="K70" i="20"/>
  <c r="AJ69" i="20"/>
  <c r="AI69" i="20"/>
  <c r="AH69" i="20"/>
  <c r="AF69" i="20"/>
  <c r="AE69" i="20"/>
  <c r="AD69" i="20"/>
  <c r="AC69" i="20"/>
  <c r="AB69" i="20"/>
  <c r="AA69" i="20"/>
  <c r="Z69" i="20"/>
  <c r="Y69" i="20"/>
  <c r="X69" i="20"/>
  <c r="W69" i="20"/>
  <c r="V69" i="20"/>
  <c r="U69" i="20"/>
  <c r="T69" i="20"/>
  <c r="S69" i="20"/>
  <c r="R69" i="20"/>
  <c r="Q69" i="20"/>
  <c r="P69" i="20"/>
  <c r="O69" i="20"/>
  <c r="N69" i="20"/>
  <c r="M69" i="20"/>
  <c r="L69" i="20"/>
  <c r="K69" i="20"/>
  <c r="AJ68" i="20"/>
  <c r="AI68" i="20"/>
  <c r="AH68" i="20"/>
  <c r="AF68" i="20"/>
  <c r="AE68" i="20"/>
  <c r="AD68" i="20"/>
  <c r="AC68" i="20"/>
  <c r="AB68" i="20"/>
  <c r="AA68" i="20"/>
  <c r="Z68" i="20"/>
  <c r="Y68" i="20"/>
  <c r="X68" i="20"/>
  <c r="W68" i="20"/>
  <c r="V68" i="20"/>
  <c r="U68" i="20"/>
  <c r="T68" i="20"/>
  <c r="S68" i="20"/>
  <c r="R68" i="20"/>
  <c r="Q68" i="20"/>
  <c r="P68" i="20"/>
  <c r="O68" i="20"/>
  <c r="N68" i="20"/>
  <c r="M68" i="20"/>
  <c r="L68" i="20"/>
  <c r="K68" i="20"/>
  <c r="AJ67" i="20"/>
  <c r="AI67" i="20"/>
  <c r="AH67" i="20"/>
  <c r="AF67" i="20"/>
  <c r="AE67" i="20"/>
  <c r="AD67" i="20"/>
  <c r="AC67" i="20"/>
  <c r="AB67" i="20"/>
  <c r="AA67" i="20"/>
  <c r="Z67" i="20"/>
  <c r="Y67" i="20"/>
  <c r="X67" i="20"/>
  <c r="W67" i="20"/>
  <c r="V67" i="20"/>
  <c r="U67" i="20"/>
  <c r="T67" i="20"/>
  <c r="S67" i="20"/>
  <c r="R67" i="20"/>
  <c r="Q67" i="20"/>
  <c r="P67" i="20"/>
  <c r="O67" i="20"/>
  <c r="N67" i="20"/>
  <c r="M67" i="20"/>
  <c r="L67" i="20"/>
  <c r="K67" i="20"/>
  <c r="AJ66" i="20"/>
  <c r="AI66" i="20"/>
  <c r="AH66" i="20"/>
  <c r="AF66" i="20"/>
  <c r="AE66" i="20"/>
  <c r="AD66" i="20"/>
  <c r="AC66" i="20"/>
  <c r="AB66" i="20"/>
  <c r="AA66" i="20"/>
  <c r="Z66" i="20"/>
  <c r="Y66" i="20"/>
  <c r="X66" i="20"/>
  <c r="W66" i="20"/>
  <c r="V66" i="20"/>
  <c r="U66" i="20"/>
  <c r="T66" i="20"/>
  <c r="S66" i="20"/>
  <c r="R66" i="20"/>
  <c r="Q66" i="20"/>
  <c r="P66" i="20"/>
  <c r="O66" i="20"/>
  <c r="N66" i="20"/>
  <c r="M66" i="20"/>
  <c r="L66" i="20"/>
  <c r="K66" i="20"/>
  <c r="AJ65" i="20"/>
  <c r="AI65" i="20"/>
  <c r="AH65" i="20"/>
  <c r="AF65" i="20"/>
  <c r="AE65" i="20"/>
  <c r="AD65" i="20"/>
  <c r="AC65" i="20"/>
  <c r="AB65" i="20"/>
  <c r="AA65" i="20"/>
  <c r="Z65" i="20"/>
  <c r="Y65" i="20"/>
  <c r="X65" i="20"/>
  <c r="W65" i="20"/>
  <c r="V65" i="20"/>
  <c r="U65" i="20"/>
  <c r="T65" i="20"/>
  <c r="S65" i="20"/>
  <c r="R65" i="20"/>
  <c r="Q65" i="20"/>
  <c r="P65" i="20"/>
  <c r="O65" i="20"/>
  <c r="N65" i="20"/>
  <c r="M65" i="20"/>
  <c r="L65" i="20"/>
  <c r="K65" i="20"/>
  <c r="AJ64" i="20"/>
  <c r="AI64" i="20"/>
  <c r="AH64" i="20"/>
  <c r="AF64" i="20"/>
  <c r="AE64" i="20"/>
  <c r="AD64" i="20"/>
  <c r="AC64" i="20"/>
  <c r="AB64" i="20"/>
  <c r="AA64" i="20"/>
  <c r="Z64" i="20"/>
  <c r="Y64" i="20"/>
  <c r="X64" i="20"/>
  <c r="W64" i="20"/>
  <c r="V64" i="20"/>
  <c r="U64" i="20"/>
  <c r="T64" i="20"/>
  <c r="S64" i="20"/>
  <c r="R64" i="20"/>
  <c r="Q64" i="20"/>
  <c r="P64" i="20"/>
  <c r="O64" i="20"/>
  <c r="N64" i="20"/>
  <c r="M64" i="20"/>
  <c r="L64" i="20"/>
  <c r="K64" i="20"/>
  <c r="AJ63" i="20"/>
  <c r="AI63" i="20"/>
  <c r="AH63" i="20"/>
  <c r="AF63" i="20"/>
  <c r="AE63" i="20"/>
  <c r="AD63" i="20"/>
  <c r="AC63" i="20"/>
  <c r="AB63" i="20"/>
  <c r="AA63" i="20"/>
  <c r="Z63" i="20"/>
  <c r="Y63" i="20"/>
  <c r="X63" i="20"/>
  <c r="W63" i="20"/>
  <c r="V63" i="20"/>
  <c r="U63" i="20"/>
  <c r="T63" i="20"/>
  <c r="S63" i="20"/>
  <c r="R63" i="20"/>
  <c r="Q63" i="20"/>
  <c r="P63" i="20"/>
  <c r="O63" i="20"/>
  <c r="N63" i="20"/>
  <c r="M63" i="20"/>
  <c r="L63" i="20"/>
  <c r="K63" i="20"/>
  <c r="AJ62" i="20"/>
  <c r="AI62" i="20"/>
  <c r="AH62" i="20"/>
  <c r="AF62" i="20"/>
  <c r="AE62" i="20"/>
  <c r="AD62" i="20"/>
  <c r="AC62" i="20"/>
  <c r="AB62" i="20"/>
  <c r="AA62" i="20"/>
  <c r="Z62" i="20"/>
  <c r="Y62" i="20"/>
  <c r="X62" i="20"/>
  <c r="W62" i="20"/>
  <c r="V62" i="20"/>
  <c r="U62" i="20"/>
  <c r="T62" i="20"/>
  <c r="S62" i="20"/>
  <c r="R62" i="20"/>
  <c r="Q62" i="20"/>
  <c r="P62" i="20"/>
  <c r="O62" i="20"/>
  <c r="N62" i="20"/>
  <c r="M62" i="20"/>
  <c r="L62" i="20"/>
  <c r="K62" i="20"/>
  <c r="AJ61" i="20"/>
  <c r="AI61" i="20"/>
  <c r="AH61" i="20"/>
  <c r="AF61" i="20"/>
  <c r="AE61" i="20"/>
  <c r="AD61" i="20"/>
  <c r="AC61" i="20"/>
  <c r="AB61" i="20"/>
  <c r="AA61" i="20"/>
  <c r="Z61" i="20"/>
  <c r="Y61" i="20"/>
  <c r="X61" i="20"/>
  <c r="W61" i="20"/>
  <c r="V61" i="20"/>
  <c r="U61" i="20"/>
  <c r="T61" i="20"/>
  <c r="S61" i="20"/>
  <c r="R61" i="20"/>
  <c r="Q61" i="20"/>
  <c r="P61" i="20"/>
  <c r="O61" i="20"/>
  <c r="N61" i="20"/>
  <c r="M61" i="20"/>
  <c r="L61" i="20"/>
  <c r="K61" i="20"/>
  <c r="AJ60" i="20"/>
  <c r="AI60" i="20"/>
  <c r="AH60" i="20"/>
  <c r="AF60" i="20"/>
  <c r="AE60" i="20"/>
  <c r="AD60" i="20"/>
  <c r="AC60" i="20"/>
  <c r="AB60" i="20"/>
  <c r="AA60" i="20"/>
  <c r="Z60" i="20"/>
  <c r="Y60" i="20"/>
  <c r="X60" i="20"/>
  <c r="W60" i="20"/>
  <c r="V60" i="20"/>
  <c r="U60" i="20"/>
  <c r="T60" i="20"/>
  <c r="S60" i="20"/>
  <c r="R60" i="20"/>
  <c r="Q60" i="20"/>
  <c r="P60" i="20"/>
  <c r="O60" i="20"/>
  <c r="N60" i="20"/>
  <c r="M60" i="20"/>
  <c r="L60" i="20"/>
  <c r="K60" i="20"/>
  <c r="AJ59" i="20"/>
  <c r="AI59" i="20"/>
  <c r="AH59" i="20"/>
  <c r="AF59" i="20"/>
  <c r="AE59" i="20"/>
  <c r="AD59" i="20"/>
  <c r="AC59" i="20"/>
  <c r="AB59" i="20"/>
  <c r="AA59" i="20"/>
  <c r="Z59" i="20"/>
  <c r="Y59" i="20"/>
  <c r="X59" i="20"/>
  <c r="W59" i="20"/>
  <c r="V59" i="20"/>
  <c r="U59" i="20"/>
  <c r="T59" i="20"/>
  <c r="S59" i="20"/>
  <c r="R59" i="20"/>
  <c r="Q59" i="20"/>
  <c r="P59" i="20"/>
  <c r="O59" i="20"/>
  <c r="N59" i="20"/>
  <c r="M59" i="20"/>
  <c r="L59" i="20"/>
  <c r="K59" i="20"/>
  <c r="AJ58" i="20"/>
  <c r="AI58" i="20"/>
  <c r="AH58" i="20"/>
  <c r="AF58" i="20"/>
  <c r="AE58" i="20"/>
  <c r="AD58" i="20"/>
  <c r="AC58" i="20"/>
  <c r="AB58" i="20"/>
  <c r="AA58" i="20"/>
  <c r="Z58" i="20"/>
  <c r="Y58" i="20"/>
  <c r="X58" i="20"/>
  <c r="W58" i="20"/>
  <c r="V58" i="20"/>
  <c r="U58" i="20"/>
  <c r="T58" i="20"/>
  <c r="S58" i="20"/>
  <c r="R58" i="20"/>
  <c r="Q58" i="20"/>
  <c r="P58" i="20"/>
  <c r="O58" i="20"/>
  <c r="N58" i="20"/>
  <c r="M58" i="20"/>
  <c r="L58" i="20"/>
  <c r="K58" i="20"/>
  <c r="AJ57" i="20"/>
  <c r="AI57" i="20"/>
  <c r="AH57" i="20"/>
  <c r="AF57" i="20"/>
  <c r="AE57" i="20"/>
  <c r="AD57" i="20"/>
  <c r="AC57" i="20"/>
  <c r="AB57" i="20"/>
  <c r="AA57" i="20"/>
  <c r="Z57" i="20"/>
  <c r="Y57" i="20"/>
  <c r="X57" i="20"/>
  <c r="W57" i="20"/>
  <c r="V57" i="20"/>
  <c r="U57" i="20"/>
  <c r="T57" i="20"/>
  <c r="S57" i="20"/>
  <c r="R57" i="20"/>
  <c r="Q57" i="20"/>
  <c r="P57" i="20"/>
  <c r="O57" i="20"/>
  <c r="N57" i="20"/>
  <c r="M57" i="20"/>
  <c r="L57" i="20"/>
  <c r="K57" i="20"/>
  <c r="AJ56" i="20"/>
  <c r="AI56" i="20"/>
  <c r="AH56" i="20"/>
  <c r="AF56" i="20"/>
  <c r="AE56" i="20"/>
  <c r="AD56" i="20"/>
  <c r="AC56" i="20"/>
  <c r="AB56" i="20"/>
  <c r="AA56" i="20"/>
  <c r="Z56" i="20"/>
  <c r="Y56" i="20"/>
  <c r="X56" i="20"/>
  <c r="W56" i="20"/>
  <c r="V56" i="20"/>
  <c r="U56" i="20"/>
  <c r="T56" i="20"/>
  <c r="S56" i="20"/>
  <c r="R56" i="20"/>
  <c r="Q56" i="20"/>
  <c r="P56" i="20"/>
  <c r="O56" i="20"/>
  <c r="N56" i="20"/>
  <c r="M56" i="20"/>
  <c r="L56" i="20"/>
  <c r="K56" i="20"/>
  <c r="AJ55" i="20"/>
  <c r="AI55" i="20"/>
  <c r="AH55" i="20"/>
  <c r="AF55" i="20"/>
  <c r="AE55" i="20"/>
  <c r="AD55" i="20"/>
  <c r="AC55" i="20"/>
  <c r="AB55" i="20"/>
  <c r="AA55" i="20"/>
  <c r="Z55" i="20"/>
  <c r="Y55" i="20"/>
  <c r="X55" i="20"/>
  <c r="W55" i="20"/>
  <c r="V55" i="20"/>
  <c r="U55" i="20"/>
  <c r="T55" i="20"/>
  <c r="S55" i="20"/>
  <c r="R55" i="20"/>
  <c r="Q55" i="20"/>
  <c r="P55" i="20"/>
  <c r="O55" i="20"/>
  <c r="N55" i="20"/>
  <c r="M55" i="20"/>
  <c r="L55" i="20"/>
  <c r="K55" i="20"/>
  <c r="AJ54" i="20"/>
  <c r="AI54" i="20"/>
  <c r="AH54" i="20"/>
  <c r="AF54" i="20"/>
  <c r="AE54" i="20"/>
  <c r="AD54" i="20"/>
  <c r="AC54" i="20"/>
  <c r="AB54" i="20"/>
  <c r="AA54" i="20"/>
  <c r="Z54" i="20"/>
  <c r="Y54" i="20"/>
  <c r="X54" i="20"/>
  <c r="W54" i="20"/>
  <c r="V54" i="20"/>
  <c r="U54" i="20"/>
  <c r="T54" i="20"/>
  <c r="S54" i="20"/>
  <c r="R54" i="20"/>
  <c r="Q54" i="20"/>
  <c r="P54" i="20"/>
  <c r="O54" i="20"/>
  <c r="N54" i="20"/>
  <c r="M54" i="20"/>
  <c r="L54" i="20"/>
  <c r="K54" i="20"/>
  <c r="AJ53" i="20"/>
  <c r="AI53" i="20"/>
  <c r="AH53" i="20"/>
  <c r="AF53" i="20"/>
  <c r="AE53" i="20"/>
  <c r="AD53" i="20"/>
  <c r="AC53" i="20"/>
  <c r="AB53" i="20"/>
  <c r="AA53" i="20"/>
  <c r="Z53" i="20"/>
  <c r="Y53" i="20"/>
  <c r="X53" i="20"/>
  <c r="W53" i="20"/>
  <c r="V53" i="20"/>
  <c r="U53" i="20"/>
  <c r="T53" i="20"/>
  <c r="S53" i="20"/>
  <c r="R53" i="20"/>
  <c r="Q53" i="20"/>
  <c r="P53" i="20"/>
  <c r="O53" i="20"/>
  <c r="N53" i="20"/>
  <c r="M53" i="20"/>
  <c r="L53" i="20"/>
  <c r="K53" i="20"/>
  <c r="AJ52" i="20"/>
  <c r="AI52" i="20"/>
  <c r="AH52" i="20"/>
  <c r="AF52" i="20"/>
  <c r="AE52" i="20"/>
  <c r="AD52" i="20"/>
  <c r="AC52" i="20"/>
  <c r="AB52" i="20"/>
  <c r="AA52" i="20"/>
  <c r="Z52" i="20"/>
  <c r="Y52" i="20"/>
  <c r="X52" i="20"/>
  <c r="W52" i="20"/>
  <c r="V52" i="20"/>
  <c r="U52" i="20"/>
  <c r="T52" i="20"/>
  <c r="S52" i="20"/>
  <c r="R52" i="20"/>
  <c r="Q52" i="20"/>
  <c r="P52" i="20"/>
  <c r="O52" i="20"/>
  <c r="N52" i="20"/>
  <c r="M52" i="20"/>
  <c r="L52" i="20"/>
  <c r="K52" i="20"/>
  <c r="AJ51" i="20"/>
  <c r="AI51" i="20"/>
  <c r="AH51" i="20"/>
  <c r="AF51" i="20"/>
  <c r="AE51" i="20"/>
  <c r="AD51" i="20"/>
  <c r="AC51" i="20"/>
  <c r="AB51" i="20"/>
  <c r="AA51" i="20"/>
  <c r="Z51" i="20"/>
  <c r="Y51" i="20"/>
  <c r="X51" i="20"/>
  <c r="W51" i="20"/>
  <c r="V51" i="20"/>
  <c r="U51" i="20"/>
  <c r="T51" i="20"/>
  <c r="S51" i="20"/>
  <c r="R51" i="20"/>
  <c r="Q51" i="20"/>
  <c r="P51" i="20"/>
  <c r="O51" i="20"/>
  <c r="N51" i="20"/>
  <c r="M51" i="20"/>
  <c r="L51" i="20"/>
  <c r="K51" i="20"/>
  <c r="AJ50" i="20"/>
  <c r="AI50" i="20"/>
  <c r="AH50" i="20"/>
  <c r="AF50" i="20"/>
  <c r="AE50" i="20"/>
  <c r="AD50" i="20"/>
  <c r="AC50" i="20"/>
  <c r="AB50" i="20"/>
  <c r="AA50" i="20"/>
  <c r="Z50" i="20"/>
  <c r="Y50" i="20"/>
  <c r="X50" i="20"/>
  <c r="W50" i="20"/>
  <c r="V50" i="20"/>
  <c r="U50" i="20"/>
  <c r="T50" i="20"/>
  <c r="S50" i="20"/>
  <c r="R50" i="20"/>
  <c r="Q50" i="20"/>
  <c r="P50" i="20"/>
  <c r="O50" i="20"/>
  <c r="N50" i="20"/>
  <c r="M50" i="20"/>
  <c r="L50" i="20"/>
  <c r="K50" i="20"/>
  <c r="AJ49" i="20"/>
  <c r="AI49" i="20"/>
  <c r="AH49" i="20"/>
  <c r="AF49" i="20"/>
  <c r="AE49" i="20"/>
  <c r="AD49" i="20"/>
  <c r="AC49" i="20"/>
  <c r="AB49" i="20"/>
  <c r="AA49" i="20"/>
  <c r="Z49" i="20"/>
  <c r="Y49" i="20"/>
  <c r="X49" i="20"/>
  <c r="W49" i="20"/>
  <c r="V49" i="20"/>
  <c r="U49" i="20"/>
  <c r="T49" i="20"/>
  <c r="S49" i="20"/>
  <c r="R49" i="20"/>
  <c r="Q49" i="20"/>
  <c r="P49" i="20"/>
  <c r="O49" i="20"/>
  <c r="N49" i="20"/>
  <c r="M49" i="20"/>
  <c r="L49" i="20"/>
  <c r="K49" i="20"/>
  <c r="AJ48" i="20"/>
  <c r="AI48" i="20"/>
  <c r="AH48" i="20"/>
  <c r="AF48" i="20"/>
  <c r="AE48" i="20"/>
  <c r="AD48" i="20"/>
  <c r="AC48" i="20"/>
  <c r="AB48" i="20"/>
  <c r="AA48" i="20"/>
  <c r="Z48" i="20"/>
  <c r="Y48" i="20"/>
  <c r="X48" i="20"/>
  <c r="W48" i="20"/>
  <c r="V48" i="20"/>
  <c r="U48" i="20"/>
  <c r="T48" i="20"/>
  <c r="S48" i="20"/>
  <c r="R48" i="20"/>
  <c r="Q48" i="20"/>
  <c r="P48" i="20"/>
  <c r="O48" i="20"/>
  <c r="N48" i="20"/>
  <c r="M48" i="20"/>
  <c r="L48" i="20"/>
  <c r="K48" i="20"/>
  <c r="AJ47" i="20"/>
  <c r="AI47" i="20"/>
  <c r="AH47" i="20"/>
  <c r="AF47" i="20"/>
  <c r="AE47" i="20"/>
  <c r="AD47" i="20"/>
  <c r="AC47" i="20"/>
  <c r="AB47" i="20"/>
  <c r="AA47" i="20"/>
  <c r="Z47" i="20"/>
  <c r="Y47" i="20"/>
  <c r="X47" i="20"/>
  <c r="W47" i="20"/>
  <c r="V47" i="20"/>
  <c r="U47" i="20"/>
  <c r="T47" i="20"/>
  <c r="S47" i="20"/>
  <c r="R47" i="20"/>
  <c r="Q47" i="20"/>
  <c r="P47" i="20"/>
  <c r="O47" i="20"/>
  <c r="N47" i="20"/>
  <c r="M47" i="20"/>
  <c r="L47" i="20"/>
  <c r="K47" i="20"/>
  <c r="AJ46" i="20"/>
  <c r="AI46" i="20"/>
  <c r="AH46" i="20"/>
  <c r="AF46" i="20"/>
  <c r="AE46" i="20"/>
  <c r="AD46" i="20"/>
  <c r="AC46" i="20"/>
  <c r="AB46" i="20"/>
  <c r="AA46" i="20"/>
  <c r="Z46" i="20"/>
  <c r="Y46" i="20"/>
  <c r="X46" i="20"/>
  <c r="W46" i="20"/>
  <c r="V46" i="20"/>
  <c r="U46" i="20"/>
  <c r="T46" i="20"/>
  <c r="S46" i="20"/>
  <c r="R46" i="20"/>
  <c r="Q46" i="20"/>
  <c r="P46" i="20"/>
  <c r="O46" i="20"/>
  <c r="N46" i="20"/>
  <c r="M46" i="20"/>
  <c r="L46" i="20"/>
  <c r="K46" i="20"/>
  <c r="AJ45" i="20"/>
  <c r="AI45" i="20"/>
  <c r="AH45" i="20"/>
  <c r="AF45" i="20"/>
  <c r="AE45" i="20"/>
  <c r="AD45" i="20"/>
  <c r="AC45" i="20"/>
  <c r="AB45" i="20"/>
  <c r="AA45" i="20"/>
  <c r="Z45" i="20"/>
  <c r="Y45" i="20"/>
  <c r="X45" i="20"/>
  <c r="W45" i="20"/>
  <c r="V45" i="20"/>
  <c r="U45" i="20"/>
  <c r="T45" i="20"/>
  <c r="S45" i="20"/>
  <c r="R45" i="20"/>
  <c r="Q45" i="20"/>
  <c r="P45" i="20"/>
  <c r="O45" i="20"/>
  <c r="N45" i="20"/>
  <c r="M45" i="20"/>
  <c r="L45" i="20"/>
  <c r="K45" i="20"/>
  <c r="AJ44" i="20"/>
  <c r="AI44" i="20"/>
  <c r="AH44" i="20"/>
  <c r="AF44" i="20"/>
  <c r="AE44" i="20"/>
  <c r="AD44" i="20"/>
  <c r="AC44" i="20"/>
  <c r="AB44" i="20"/>
  <c r="AA44" i="20"/>
  <c r="Z44" i="20"/>
  <c r="Y44" i="20"/>
  <c r="X44" i="20"/>
  <c r="W44" i="20"/>
  <c r="V44" i="20"/>
  <c r="U44" i="20"/>
  <c r="T44" i="20"/>
  <c r="S44" i="20"/>
  <c r="R44" i="20"/>
  <c r="Q44" i="20"/>
  <c r="P44" i="20"/>
  <c r="O44" i="20"/>
  <c r="N44" i="20"/>
  <c r="M44" i="20"/>
  <c r="L44" i="20"/>
  <c r="K44" i="20"/>
  <c r="AJ43" i="20"/>
  <c r="AI43" i="20"/>
  <c r="AH43" i="20"/>
  <c r="AF43" i="20"/>
  <c r="AE43" i="20"/>
  <c r="AD43" i="20"/>
  <c r="AC43" i="20"/>
  <c r="AB43" i="20"/>
  <c r="AA43" i="20"/>
  <c r="Z43" i="20"/>
  <c r="Y43" i="20"/>
  <c r="X43" i="20"/>
  <c r="W43" i="20"/>
  <c r="V43" i="20"/>
  <c r="U43" i="20"/>
  <c r="T43" i="20"/>
  <c r="S43" i="20"/>
  <c r="R43" i="20"/>
  <c r="Q43" i="20"/>
  <c r="P43" i="20"/>
  <c r="O43" i="20"/>
  <c r="N43" i="20"/>
  <c r="M43" i="20"/>
  <c r="L43" i="20"/>
  <c r="K43" i="20"/>
  <c r="AJ42" i="20"/>
  <c r="AI42" i="20"/>
  <c r="AH42" i="20"/>
  <c r="AF42" i="20"/>
  <c r="AE42" i="20"/>
  <c r="AD42" i="20"/>
  <c r="AC42" i="20"/>
  <c r="AB42" i="20"/>
  <c r="AA42" i="20"/>
  <c r="Z42" i="20"/>
  <c r="Y42" i="20"/>
  <c r="X42" i="20"/>
  <c r="W42" i="20"/>
  <c r="V42" i="20"/>
  <c r="U42" i="20"/>
  <c r="T42" i="20"/>
  <c r="S42" i="20"/>
  <c r="R42" i="20"/>
  <c r="Q42" i="20"/>
  <c r="P42" i="20"/>
  <c r="O42" i="20"/>
  <c r="N42" i="20"/>
  <c r="M42" i="20"/>
  <c r="L42" i="20"/>
  <c r="K42" i="20"/>
  <c r="AJ41" i="20"/>
  <c r="AI41" i="20"/>
  <c r="AH41" i="20"/>
  <c r="AF41" i="20"/>
  <c r="AE41" i="20"/>
  <c r="AD41" i="20"/>
  <c r="AC41" i="20"/>
  <c r="AB41" i="20"/>
  <c r="AA41" i="20"/>
  <c r="Z41" i="20"/>
  <c r="Y41" i="20"/>
  <c r="X41" i="20"/>
  <c r="W41" i="20"/>
  <c r="V41" i="20"/>
  <c r="U41" i="20"/>
  <c r="T41" i="20"/>
  <c r="S41" i="20"/>
  <c r="R41" i="20"/>
  <c r="Q41" i="20"/>
  <c r="P41" i="20"/>
  <c r="O41" i="20"/>
  <c r="N41" i="20"/>
  <c r="M41" i="20"/>
  <c r="L41" i="20"/>
  <c r="K41" i="20"/>
  <c r="AJ40" i="20"/>
  <c r="AI40" i="20"/>
  <c r="AH40" i="20"/>
  <c r="AF40" i="20"/>
  <c r="AE40" i="20"/>
  <c r="AD40" i="20"/>
  <c r="AC40" i="20"/>
  <c r="AB40" i="20"/>
  <c r="AA40" i="20"/>
  <c r="Z40" i="20"/>
  <c r="Y40" i="20"/>
  <c r="X40" i="20"/>
  <c r="W40" i="20"/>
  <c r="V40" i="20"/>
  <c r="U40" i="20"/>
  <c r="T40" i="20"/>
  <c r="S40" i="20"/>
  <c r="R40" i="20"/>
  <c r="Q40" i="20"/>
  <c r="P40" i="20"/>
  <c r="O40" i="20"/>
  <c r="N40" i="20"/>
  <c r="M40" i="20"/>
  <c r="L40" i="20"/>
  <c r="K40" i="20"/>
  <c r="AJ39" i="20"/>
  <c r="AI39" i="20"/>
  <c r="AH39" i="20"/>
  <c r="AF39" i="20"/>
  <c r="AE39" i="20"/>
  <c r="AD39" i="20"/>
  <c r="AC39" i="20"/>
  <c r="AB39" i="20"/>
  <c r="AA39" i="20"/>
  <c r="Z39" i="20"/>
  <c r="Y39" i="20"/>
  <c r="X39" i="20"/>
  <c r="W39" i="20"/>
  <c r="V39" i="20"/>
  <c r="U39" i="20"/>
  <c r="T39" i="20"/>
  <c r="S39" i="20"/>
  <c r="R39" i="20"/>
  <c r="Q39" i="20"/>
  <c r="P39" i="20"/>
  <c r="O39" i="20"/>
  <c r="N39" i="20"/>
  <c r="M39" i="20"/>
  <c r="L39" i="20"/>
  <c r="K39" i="20"/>
  <c r="AJ38" i="20"/>
  <c r="AI38" i="20"/>
  <c r="AH38" i="20"/>
  <c r="AF38" i="20"/>
  <c r="AE38" i="20"/>
  <c r="AD38" i="20"/>
  <c r="AC38" i="20"/>
  <c r="AB38" i="20"/>
  <c r="AA38" i="20"/>
  <c r="Z38" i="20"/>
  <c r="Y38" i="20"/>
  <c r="X38" i="20"/>
  <c r="W38" i="20"/>
  <c r="V38" i="20"/>
  <c r="U38" i="20"/>
  <c r="T38" i="20"/>
  <c r="S38" i="20"/>
  <c r="R38" i="20"/>
  <c r="Q38" i="20"/>
  <c r="P38" i="20"/>
  <c r="O38" i="20"/>
  <c r="N38" i="20"/>
  <c r="M38" i="20"/>
  <c r="L38" i="20"/>
  <c r="K38" i="20"/>
  <c r="AJ37" i="20"/>
  <c r="AI37" i="20"/>
  <c r="AH37" i="20"/>
  <c r="AF37" i="20"/>
  <c r="AE37" i="20"/>
  <c r="AD37" i="20"/>
  <c r="AC37" i="20"/>
  <c r="AB37" i="20"/>
  <c r="AA37" i="20"/>
  <c r="Z37" i="20"/>
  <c r="Y37" i="20"/>
  <c r="X37" i="20"/>
  <c r="W37" i="20"/>
  <c r="V37" i="20"/>
  <c r="U37" i="20"/>
  <c r="T37" i="20"/>
  <c r="S37" i="20"/>
  <c r="R37" i="20"/>
  <c r="Q37" i="20"/>
  <c r="P37" i="20"/>
  <c r="O37" i="20"/>
  <c r="N37" i="20"/>
  <c r="M37" i="20"/>
  <c r="L37" i="20"/>
  <c r="K37" i="20"/>
  <c r="AJ36" i="20"/>
  <c r="AI36" i="20"/>
  <c r="AH36" i="20"/>
  <c r="AF36" i="20"/>
  <c r="AE36" i="20"/>
  <c r="AD36" i="20"/>
  <c r="AC36" i="20"/>
  <c r="AB36" i="20"/>
  <c r="AA36" i="20"/>
  <c r="Z36" i="20"/>
  <c r="Y36" i="20"/>
  <c r="X36" i="20"/>
  <c r="W36" i="20"/>
  <c r="V36" i="20"/>
  <c r="U36" i="20"/>
  <c r="T36" i="20"/>
  <c r="S36" i="20"/>
  <c r="R36" i="20"/>
  <c r="Q36" i="20"/>
  <c r="P36" i="20"/>
  <c r="O36" i="20"/>
  <c r="N36" i="20"/>
  <c r="M36" i="20"/>
  <c r="L36" i="20"/>
  <c r="K36" i="20"/>
  <c r="AJ35" i="20"/>
  <c r="AI35" i="20"/>
  <c r="AH35" i="20"/>
  <c r="AF35" i="20"/>
  <c r="AE35" i="20"/>
  <c r="AD35" i="20"/>
  <c r="AC35" i="20"/>
  <c r="AB35" i="20"/>
  <c r="AA35" i="20"/>
  <c r="Z35" i="20"/>
  <c r="Y35" i="20"/>
  <c r="X35" i="20"/>
  <c r="W35" i="20"/>
  <c r="V35" i="20"/>
  <c r="U35" i="20"/>
  <c r="T35" i="20"/>
  <c r="S35" i="20"/>
  <c r="R35" i="20"/>
  <c r="Q35" i="20"/>
  <c r="P35" i="20"/>
  <c r="O35" i="20"/>
  <c r="N35" i="20"/>
  <c r="M35" i="20"/>
  <c r="L35" i="20"/>
  <c r="K35" i="20"/>
  <c r="AJ34" i="20"/>
  <c r="AI34" i="20"/>
  <c r="AH34" i="20"/>
  <c r="AF34" i="20"/>
  <c r="AE34" i="20"/>
  <c r="AD34" i="20"/>
  <c r="AC34" i="20"/>
  <c r="AB34" i="20"/>
  <c r="AA34" i="20"/>
  <c r="Z34" i="20"/>
  <c r="Y34" i="20"/>
  <c r="X34" i="20"/>
  <c r="W34" i="20"/>
  <c r="V34" i="20"/>
  <c r="U34" i="20"/>
  <c r="T34" i="20"/>
  <c r="S34" i="20"/>
  <c r="R34" i="20"/>
  <c r="Q34" i="20"/>
  <c r="P34" i="20"/>
  <c r="O34" i="20"/>
  <c r="N34" i="20"/>
  <c r="M34" i="20"/>
  <c r="L34" i="20"/>
  <c r="K34" i="20"/>
  <c r="AJ33" i="20"/>
  <c r="AI33" i="20"/>
  <c r="AH33" i="20"/>
  <c r="AF33" i="20"/>
  <c r="AE33" i="20"/>
  <c r="AD33" i="20"/>
  <c r="AC33" i="20"/>
  <c r="AB33" i="20"/>
  <c r="AA33" i="20"/>
  <c r="Z33" i="20"/>
  <c r="Y33" i="20"/>
  <c r="X33" i="20"/>
  <c r="W33" i="20"/>
  <c r="V33" i="20"/>
  <c r="U33" i="20"/>
  <c r="T33" i="20"/>
  <c r="S33" i="20"/>
  <c r="R33" i="20"/>
  <c r="Q33" i="20"/>
  <c r="P33" i="20"/>
  <c r="O33" i="20"/>
  <c r="N33" i="20"/>
  <c r="M33" i="20"/>
  <c r="L33" i="20"/>
  <c r="K33" i="20"/>
  <c r="AJ32" i="20"/>
  <c r="AI32" i="20"/>
  <c r="AH32" i="20"/>
  <c r="AF32" i="20"/>
  <c r="AE32" i="20"/>
  <c r="AD32" i="20"/>
  <c r="AC32" i="20"/>
  <c r="AB32" i="20"/>
  <c r="AA32" i="20"/>
  <c r="Z32" i="20"/>
  <c r="Y32" i="20"/>
  <c r="X32" i="20"/>
  <c r="W32" i="20"/>
  <c r="V32" i="20"/>
  <c r="U32" i="20"/>
  <c r="T32" i="20"/>
  <c r="S32" i="20"/>
  <c r="R32" i="20"/>
  <c r="Q32" i="20"/>
  <c r="P32" i="20"/>
  <c r="O32" i="20"/>
  <c r="N32" i="20"/>
  <c r="M32" i="20"/>
  <c r="L32" i="20"/>
  <c r="K32" i="20"/>
  <c r="AJ31" i="20"/>
  <c r="AI31" i="20"/>
  <c r="AH31" i="20"/>
  <c r="AF31" i="20"/>
  <c r="AE31" i="20"/>
  <c r="AD31" i="20"/>
  <c r="AC31" i="20"/>
  <c r="AB31" i="20"/>
  <c r="AA31" i="20"/>
  <c r="Z31" i="20"/>
  <c r="Y31" i="20"/>
  <c r="X31" i="20"/>
  <c r="W31" i="20"/>
  <c r="V31" i="20"/>
  <c r="U31" i="20"/>
  <c r="T31" i="20"/>
  <c r="S31" i="20"/>
  <c r="R31" i="20"/>
  <c r="Q31" i="20"/>
  <c r="P31" i="20"/>
  <c r="O31" i="20"/>
  <c r="N31" i="20"/>
  <c r="M31" i="20"/>
  <c r="L31" i="20"/>
  <c r="K31" i="20"/>
  <c r="AJ30" i="20"/>
  <c r="AI30" i="20"/>
  <c r="AH30" i="20"/>
  <c r="AF30" i="20"/>
  <c r="AE30" i="20"/>
  <c r="AD30" i="20"/>
  <c r="AC30" i="20"/>
  <c r="AB30" i="20"/>
  <c r="AA30" i="20"/>
  <c r="Z30" i="20"/>
  <c r="Y30" i="20"/>
  <c r="X30" i="20"/>
  <c r="W30" i="20"/>
  <c r="V30" i="20"/>
  <c r="U30" i="20"/>
  <c r="T30" i="20"/>
  <c r="S30" i="20"/>
  <c r="R30" i="20"/>
  <c r="Q30" i="20"/>
  <c r="P30" i="20"/>
  <c r="O30" i="20"/>
  <c r="N30" i="20"/>
  <c r="M30" i="20"/>
  <c r="L30" i="20"/>
  <c r="K30" i="20"/>
  <c r="AJ29" i="20"/>
  <c r="AI29" i="20"/>
  <c r="AH29" i="20"/>
  <c r="AF29" i="20"/>
  <c r="AE29" i="20"/>
  <c r="AD29" i="20"/>
  <c r="AC29" i="20"/>
  <c r="AB29" i="20"/>
  <c r="AA29" i="20"/>
  <c r="Z29" i="20"/>
  <c r="Y29" i="20"/>
  <c r="X29" i="20"/>
  <c r="W29" i="20"/>
  <c r="V29" i="20"/>
  <c r="U29" i="20"/>
  <c r="T29" i="20"/>
  <c r="S29" i="20"/>
  <c r="R29" i="20"/>
  <c r="Q29" i="20"/>
  <c r="P29" i="20"/>
  <c r="O29" i="20"/>
  <c r="N29" i="20"/>
  <c r="M29" i="20"/>
  <c r="L29" i="20"/>
  <c r="K29" i="20"/>
  <c r="AJ28" i="20"/>
  <c r="AI28" i="20"/>
  <c r="AH28" i="20"/>
  <c r="AF28" i="20"/>
  <c r="AE28" i="20"/>
  <c r="AD28" i="20"/>
  <c r="AC28" i="20"/>
  <c r="AB28" i="20"/>
  <c r="AA28" i="20"/>
  <c r="Z28" i="20"/>
  <c r="Y28" i="20"/>
  <c r="X28" i="20"/>
  <c r="W28" i="20"/>
  <c r="V28" i="20"/>
  <c r="U28" i="20"/>
  <c r="T28" i="20"/>
  <c r="S28" i="20"/>
  <c r="R28" i="20"/>
  <c r="Q28" i="20"/>
  <c r="P28" i="20"/>
  <c r="O28" i="20"/>
  <c r="N28" i="20"/>
  <c r="M28" i="20"/>
  <c r="L28" i="20"/>
  <c r="K28" i="20"/>
  <c r="AJ27" i="20"/>
  <c r="AI27" i="20"/>
  <c r="AH27" i="20"/>
  <c r="AF27" i="20"/>
  <c r="AE27" i="20"/>
  <c r="AD27" i="20"/>
  <c r="AC27" i="20"/>
  <c r="AB27" i="20"/>
  <c r="AA27" i="20"/>
  <c r="Z27" i="20"/>
  <c r="Y27" i="20"/>
  <c r="X27" i="20"/>
  <c r="W27" i="20"/>
  <c r="V27" i="20"/>
  <c r="U27" i="20"/>
  <c r="T27" i="20"/>
  <c r="S27" i="20"/>
  <c r="R27" i="20"/>
  <c r="Q27" i="20"/>
  <c r="P27" i="20"/>
  <c r="O27" i="20"/>
  <c r="N27" i="20"/>
  <c r="M27" i="20"/>
  <c r="L27" i="20"/>
  <c r="K27" i="20"/>
  <c r="AJ26" i="20"/>
  <c r="AI26" i="20"/>
  <c r="AH26" i="20"/>
  <c r="AF26" i="20"/>
  <c r="AE26" i="20"/>
  <c r="AD26" i="20"/>
  <c r="AC26" i="20"/>
  <c r="AB26" i="20"/>
  <c r="AA26" i="20"/>
  <c r="Z26" i="20"/>
  <c r="Y26" i="20"/>
  <c r="X26" i="20"/>
  <c r="W26" i="20"/>
  <c r="V26" i="20"/>
  <c r="U26" i="20"/>
  <c r="T26" i="20"/>
  <c r="S26" i="20"/>
  <c r="R26" i="20"/>
  <c r="Q26" i="20"/>
  <c r="P26" i="20"/>
  <c r="O26" i="20"/>
  <c r="N26" i="20"/>
  <c r="M26" i="20"/>
  <c r="L26" i="20"/>
  <c r="K26" i="20"/>
  <c r="AJ25" i="20"/>
  <c r="AI25" i="20"/>
  <c r="AH25" i="20"/>
  <c r="AF25" i="20"/>
  <c r="AE25" i="20"/>
  <c r="AD25" i="20"/>
  <c r="AC25" i="20"/>
  <c r="AB25" i="20"/>
  <c r="AA25" i="20"/>
  <c r="Z25" i="20"/>
  <c r="Y25" i="20"/>
  <c r="X25" i="20"/>
  <c r="W25" i="20"/>
  <c r="V25" i="20"/>
  <c r="U25" i="20"/>
  <c r="T25" i="20"/>
  <c r="S25" i="20"/>
  <c r="R25" i="20"/>
  <c r="Q25" i="20"/>
  <c r="P25" i="20"/>
  <c r="O25" i="20"/>
  <c r="N25" i="20"/>
  <c r="M25" i="20"/>
  <c r="L25" i="20"/>
  <c r="K25" i="20"/>
  <c r="AJ24" i="20"/>
  <c r="AI24" i="20"/>
  <c r="AH24" i="20"/>
  <c r="AF24" i="20"/>
  <c r="AE24" i="20"/>
  <c r="AD24" i="20"/>
  <c r="AC24" i="20"/>
  <c r="AB24" i="20"/>
  <c r="AA24" i="20"/>
  <c r="Z24" i="20"/>
  <c r="Y24" i="20"/>
  <c r="X24" i="20"/>
  <c r="W24" i="20"/>
  <c r="V24" i="20"/>
  <c r="U24" i="20"/>
  <c r="T24" i="20"/>
  <c r="S24" i="20"/>
  <c r="R24" i="20"/>
  <c r="Q24" i="20"/>
  <c r="P24" i="20"/>
  <c r="O24" i="20"/>
  <c r="N24" i="20"/>
  <c r="M24" i="20"/>
  <c r="L24" i="20"/>
  <c r="K24" i="20"/>
  <c r="AJ23" i="20"/>
  <c r="AI23" i="20"/>
  <c r="AH23" i="20"/>
  <c r="AF23" i="20"/>
  <c r="AE23" i="20"/>
  <c r="AD23" i="20"/>
  <c r="AC23" i="20"/>
  <c r="AB23" i="20"/>
  <c r="AA23" i="20"/>
  <c r="Z23" i="20"/>
  <c r="Y23" i="20"/>
  <c r="X23" i="20"/>
  <c r="W23" i="20"/>
  <c r="V23" i="20"/>
  <c r="U23" i="20"/>
  <c r="T23" i="20"/>
  <c r="S23" i="20"/>
  <c r="R23" i="20"/>
  <c r="Q23" i="20"/>
  <c r="P23" i="20"/>
  <c r="O23" i="20"/>
  <c r="N23" i="20"/>
  <c r="M23" i="20"/>
  <c r="L23" i="20"/>
  <c r="K23" i="20"/>
  <c r="AJ22" i="20"/>
  <c r="AI22" i="20"/>
  <c r="AH22" i="20"/>
  <c r="AF22" i="20"/>
  <c r="AE22" i="20"/>
  <c r="AD22" i="20"/>
  <c r="AC22" i="20"/>
  <c r="AB22" i="20"/>
  <c r="AA22" i="20"/>
  <c r="Z22" i="20"/>
  <c r="Y22" i="20"/>
  <c r="X22" i="20"/>
  <c r="W22" i="20"/>
  <c r="V22" i="20"/>
  <c r="U22" i="20"/>
  <c r="T22" i="20"/>
  <c r="S22" i="20"/>
  <c r="R22" i="20"/>
  <c r="Q22" i="20"/>
  <c r="P22" i="20"/>
  <c r="O22" i="20"/>
  <c r="N22" i="20"/>
  <c r="M22" i="20"/>
  <c r="L22" i="20"/>
  <c r="K22" i="20"/>
  <c r="AJ21" i="20"/>
  <c r="AI21" i="20"/>
  <c r="AH21" i="20"/>
  <c r="AF21" i="20"/>
  <c r="AE21" i="20"/>
  <c r="AD21" i="20"/>
  <c r="AC21" i="20"/>
  <c r="AB21" i="20"/>
  <c r="AA21" i="20"/>
  <c r="Z21" i="20"/>
  <c r="Y21" i="20"/>
  <c r="X21" i="20"/>
  <c r="W21" i="20"/>
  <c r="V21" i="20"/>
  <c r="U21" i="20"/>
  <c r="T21" i="20"/>
  <c r="S21" i="20"/>
  <c r="R21" i="20"/>
  <c r="Q21" i="20"/>
  <c r="P21" i="20"/>
  <c r="O21" i="20"/>
  <c r="N21" i="20"/>
  <c r="M21" i="20"/>
  <c r="L21" i="20"/>
  <c r="K21" i="20"/>
  <c r="AJ20" i="20"/>
  <c r="AI20" i="20"/>
  <c r="AH20" i="20"/>
  <c r="AF20" i="20"/>
  <c r="AE20" i="20"/>
  <c r="AD20" i="20"/>
  <c r="AC20" i="20"/>
  <c r="AB20" i="20"/>
  <c r="AA20" i="20"/>
  <c r="Z20" i="20"/>
  <c r="Y20" i="20"/>
  <c r="X20" i="20"/>
  <c r="W20" i="20"/>
  <c r="V20" i="20"/>
  <c r="U20" i="20"/>
  <c r="T20" i="20"/>
  <c r="S20" i="20"/>
  <c r="R20" i="20"/>
  <c r="Q20" i="20"/>
  <c r="P20" i="20"/>
  <c r="O20" i="20"/>
  <c r="N20" i="20"/>
  <c r="M20" i="20"/>
  <c r="L20" i="20"/>
  <c r="K20" i="20"/>
  <c r="AJ19" i="20"/>
  <c r="AI19" i="20"/>
  <c r="AH19" i="20"/>
  <c r="AF19" i="20"/>
  <c r="AE19" i="20"/>
  <c r="AD19" i="20"/>
  <c r="AC19" i="20"/>
  <c r="AB19" i="20"/>
  <c r="AA19" i="20"/>
  <c r="Z19" i="20"/>
  <c r="Y19" i="20"/>
  <c r="X19" i="20"/>
  <c r="W19" i="20"/>
  <c r="V19" i="20"/>
  <c r="U19" i="20"/>
  <c r="T19" i="20"/>
  <c r="S19" i="20"/>
  <c r="R19" i="20"/>
  <c r="Q19" i="20"/>
  <c r="P19" i="20"/>
  <c r="O19" i="20"/>
  <c r="N19" i="20"/>
  <c r="M19" i="20"/>
  <c r="L19" i="20"/>
  <c r="K19" i="20"/>
  <c r="AJ18" i="20"/>
  <c r="AI18" i="20"/>
  <c r="AH18" i="20"/>
  <c r="AF18" i="20"/>
  <c r="AE18" i="20"/>
  <c r="AD18" i="20"/>
  <c r="AC18" i="20"/>
  <c r="AB18" i="20"/>
  <c r="AA18" i="20"/>
  <c r="Z18" i="20"/>
  <c r="Y18" i="20"/>
  <c r="X18" i="20"/>
  <c r="W18" i="20"/>
  <c r="V18" i="20"/>
  <c r="U18" i="20"/>
  <c r="T18" i="20"/>
  <c r="S18" i="20"/>
  <c r="R18" i="20"/>
  <c r="Q18" i="20"/>
  <c r="P18" i="20"/>
  <c r="O18" i="20"/>
  <c r="N18" i="20"/>
  <c r="M18" i="20"/>
  <c r="L18" i="20"/>
  <c r="K18" i="20"/>
  <c r="AJ17" i="20"/>
  <c r="AI17" i="20"/>
  <c r="AH17" i="20"/>
  <c r="AF17" i="20"/>
  <c r="AE17" i="20"/>
  <c r="AD17" i="20"/>
  <c r="AC17" i="20"/>
  <c r="AB17" i="20"/>
  <c r="AA17" i="20"/>
  <c r="Z17" i="20"/>
  <c r="Y17" i="20"/>
  <c r="X17" i="20"/>
  <c r="W17" i="20"/>
  <c r="V17" i="20"/>
  <c r="U17" i="20"/>
  <c r="T17" i="20"/>
  <c r="S17" i="20"/>
  <c r="R17" i="20"/>
  <c r="Q17" i="20"/>
  <c r="P17" i="20"/>
  <c r="O17" i="20"/>
  <c r="N17" i="20"/>
  <c r="M17" i="20"/>
  <c r="L17" i="20"/>
  <c r="K17" i="20"/>
  <c r="AJ16" i="20"/>
  <c r="AI16" i="20"/>
  <c r="AH16" i="20"/>
  <c r="AF16" i="20"/>
  <c r="AE16" i="20"/>
  <c r="AD16" i="20"/>
  <c r="AC16" i="20"/>
  <c r="AB16" i="20"/>
  <c r="AA16" i="20"/>
  <c r="Z16" i="20"/>
  <c r="Y16" i="20"/>
  <c r="X16" i="20"/>
  <c r="W16" i="20"/>
  <c r="V16" i="20"/>
  <c r="U16" i="20"/>
  <c r="T16" i="20"/>
  <c r="S16" i="20"/>
  <c r="R16" i="20"/>
  <c r="Q16" i="20"/>
  <c r="P16" i="20"/>
  <c r="O16" i="20"/>
  <c r="N16" i="20"/>
  <c r="M16" i="20"/>
  <c r="L16" i="20"/>
  <c r="K16" i="20"/>
  <c r="AJ15" i="20"/>
  <c r="AI15" i="20"/>
  <c r="AH15" i="20"/>
  <c r="AF15" i="20"/>
  <c r="AE15" i="20"/>
  <c r="AD15" i="20"/>
  <c r="AC15" i="20"/>
  <c r="AB15" i="20"/>
  <c r="AA15" i="20"/>
  <c r="Z15" i="20"/>
  <c r="Y15" i="20"/>
  <c r="X15" i="20"/>
  <c r="W15" i="20"/>
  <c r="V15" i="20"/>
  <c r="U15" i="20"/>
  <c r="T15" i="20"/>
  <c r="S15" i="20"/>
  <c r="R15" i="20"/>
  <c r="Q15" i="20"/>
  <c r="P15" i="20"/>
  <c r="O15" i="20"/>
  <c r="N15" i="20"/>
  <c r="M15" i="20"/>
  <c r="L15" i="20"/>
  <c r="K15" i="20"/>
  <c r="AJ14" i="20"/>
  <c r="AI14" i="20"/>
  <c r="AH14" i="20"/>
  <c r="AF14" i="20"/>
  <c r="AE14" i="20"/>
  <c r="AD14" i="20"/>
  <c r="AC14" i="20"/>
  <c r="AB14" i="20"/>
  <c r="AA14" i="20"/>
  <c r="Z14" i="20"/>
  <c r="Y14" i="20"/>
  <c r="X14" i="20"/>
  <c r="W14" i="20"/>
  <c r="V14" i="20"/>
  <c r="U14" i="20"/>
  <c r="T14" i="20"/>
  <c r="S14" i="20"/>
  <c r="R14" i="20"/>
  <c r="Q14" i="20"/>
  <c r="P14" i="20"/>
  <c r="O14" i="20"/>
  <c r="N14" i="20"/>
  <c r="M14" i="20"/>
  <c r="L14" i="20"/>
  <c r="K14" i="20"/>
  <c r="AJ13" i="20"/>
  <c r="AI13" i="20"/>
  <c r="AH13" i="20"/>
  <c r="AF13" i="20"/>
  <c r="AE13" i="20"/>
  <c r="AD13" i="20"/>
  <c r="AC13" i="20"/>
  <c r="AB13" i="20"/>
  <c r="AA13" i="20"/>
  <c r="Z13" i="20"/>
  <c r="Y13" i="20"/>
  <c r="X13" i="20"/>
  <c r="W13" i="20"/>
  <c r="V13" i="20"/>
  <c r="U13" i="20"/>
  <c r="T13" i="20"/>
  <c r="S13" i="20"/>
  <c r="R13" i="20"/>
  <c r="Q13" i="20"/>
  <c r="P13" i="20"/>
  <c r="O13" i="20"/>
  <c r="N13" i="20"/>
  <c r="M13" i="20"/>
  <c r="L13" i="20"/>
  <c r="K13" i="20"/>
  <c r="AJ12" i="20"/>
  <c r="AI12" i="20"/>
  <c r="AH12" i="20"/>
  <c r="AF12" i="20"/>
  <c r="AE12" i="20"/>
  <c r="AD12" i="20"/>
  <c r="AC12" i="20"/>
  <c r="AB12" i="20"/>
  <c r="AA12" i="20"/>
  <c r="Z12" i="20"/>
  <c r="Y12" i="20"/>
  <c r="X12" i="20"/>
  <c r="W12" i="20"/>
  <c r="V12" i="20"/>
  <c r="U12" i="20"/>
  <c r="T12" i="20"/>
  <c r="S12" i="20"/>
  <c r="R12" i="20"/>
  <c r="Q12" i="20"/>
  <c r="P12" i="20"/>
  <c r="O12" i="20"/>
  <c r="N12" i="20"/>
  <c r="M12" i="20"/>
  <c r="L12" i="20"/>
  <c r="K12" i="20"/>
  <c r="AJ11" i="20"/>
  <c r="AI11" i="20"/>
  <c r="AH11" i="20"/>
  <c r="AF11" i="20"/>
  <c r="AE11" i="20"/>
  <c r="AD11" i="20"/>
  <c r="AC11" i="20"/>
  <c r="AB11" i="20"/>
  <c r="AA11" i="20"/>
  <c r="Z11" i="20"/>
  <c r="Y11" i="20"/>
  <c r="X11" i="20"/>
  <c r="W11" i="20"/>
  <c r="V11" i="20"/>
  <c r="U11" i="20"/>
  <c r="T11" i="20"/>
  <c r="S11" i="20"/>
  <c r="R11" i="20"/>
  <c r="Q11" i="20"/>
  <c r="P11" i="20"/>
  <c r="O11" i="20"/>
  <c r="N11" i="20"/>
  <c r="M11" i="20"/>
  <c r="L11" i="20"/>
  <c r="K11" i="20"/>
  <c r="AJ10" i="20"/>
  <c r="AI10" i="20"/>
  <c r="AH10" i="20"/>
  <c r="AF10" i="20"/>
  <c r="AE10" i="20"/>
  <c r="AD10" i="20"/>
  <c r="AC10" i="20"/>
  <c r="AB10" i="20"/>
  <c r="AA10" i="20"/>
  <c r="Z10" i="20"/>
  <c r="Y10" i="20"/>
  <c r="X10" i="20"/>
  <c r="W10" i="20"/>
  <c r="V10" i="20"/>
  <c r="U10" i="20"/>
  <c r="T10" i="20"/>
  <c r="S10" i="20"/>
  <c r="R10" i="20"/>
  <c r="Q10" i="20"/>
  <c r="P10" i="20"/>
  <c r="O10" i="20"/>
  <c r="N10" i="20"/>
  <c r="M10" i="20"/>
  <c r="L10" i="20"/>
  <c r="K10" i="20"/>
  <c r="AJ9" i="20"/>
  <c r="AI9" i="20"/>
  <c r="AH9" i="20"/>
  <c r="AF9" i="20"/>
  <c r="AE9" i="20"/>
  <c r="AD9" i="20"/>
  <c r="AC9" i="20"/>
  <c r="AB9" i="20"/>
  <c r="AA9" i="20"/>
  <c r="Z9" i="20"/>
  <c r="Y9" i="20"/>
  <c r="X9" i="20"/>
  <c r="W9" i="20"/>
  <c r="V9" i="20"/>
  <c r="U9" i="20"/>
  <c r="T9" i="20"/>
  <c r="S9" i="20"/>
  <c r="R9" i="20"/>
  <c r="Q9" i="20"/>
  <c r="P9" i="20"/>
  <c r="O9" i="20"/>
  <c r="N9" i="20"/>
  <c r="M9" i="20"/>
  <c r="L9" i="20"/>
  <c r="K9" i="20"/>
  <c r="AJ8" i="20"/>
  <c r="AI8" i="20"/>
  <c r="AH8" i="20"/>
  <c r="AF8" i="20"/>
  <c r="AE8" i="20"/>
  <c r="AD8" i="20"/>
  <c r="AC8" i="20"/>
  <c r="AB8" i="20"/>
  <c r="AA8" i="20"/>
  <c r="Z8" i="20"/>
  <c r="Y8" i="20"/>
  <c r="X8" i="20"/>
  <c r="W8" i="20"/>
  <c r="V8" i="20"/>
  <c r="U8" i="20"/>
  <c r="T8" i="20"/>
  <c r="S8" i="20"/>
  <c r="R8" i="20"/>
  <c r="Q8" i="20"/>
  <c r="P8" i="20"/>
  <c r="O8" i="20"/>
  <c r="N8" i="20"/>
  <c r="M8" i="20"/>
  <c r="L8" i="20"/>
  <c r="K8" i="20"/>
  <c r="AJ7" i="20"/>
  <c r="AI7" i="20"/>
  <c r="AH7" i="20"/>
  <c r="AF7" i="20"/>
  <c r="AE7" i="20"/>
  <c r="AD7" i="20"/>
  <c r="AC7" i="20"/>
  <c r="AB7" i="20"/>
  <c r="AA7" i="20"/>
  <c r="Z7" i="20"/>
  <c r="Y7" i="20"/>
  <c r="X7" i="20"/>
  <c r="W7" i="20"/>
  <c r="V7" i="20"/>
  <c r="U7" i="20"/>
  <c r="T7" i="20"/>
  <c r="S7" i="20"/>
  <c r="R7" i="20"/>
  <c r="Q7" i="20"/>
  <c r="P7" i="20"/>
  <c r="O7" i="20"/>
  <c r="N7" i="20"/>
  <c r="M7" i="20"/>
  <c r="L7" i="20"/>
  <c r="K7" i="20"/>
  <c r="AJ6" i="20"/>
  <c r="AI6" i="20"/>
  <c r="AH6" i="20"/>
  <c r="AF6" i="20"/>
  <c r="AE6" i="20"/>
  <c r="AD6" i="20"/>
  <c r="AC6" i="20"/>
  <c r="AB6" i="20"/>
  <c r="AA6" i="20"/>
  <c r="Z6" i="20"/>
  <c r="Y6" i="20"/>
  <c r="X6" i="20"/>
  <c r="W6" i="20"/>
  <c r="V6" i="20"/>
  <c r="U6" i="20"/>
  <c r="T6" i="20"/>
  <c r="S6" i="20"/>
  <c r="R6" i="20"/>
  <c r="Q6" i="20"/>
  <c r="P6" i="20"/>
  <c r="O6" i="20"/>
  <c r="N6" i="20"/>
  <c r="M6" i="20"/>
  <c r="L6" i="20"/>
  <c r="K6" i="20"/>
  <c r="K7" i="2"/>
  <c r="L7" i="2"/>
  <c r="M7" i="2"/>
  <c r="N7" i="2"/>
  <c r="O7" i="2"/>
  <c r="P7" i="2"/>
  <c r="Q7" i="2"/>
  <c r="R7" i="2"/>
  <c r="S7" i="2"/>
  <c r="T7" i="2"/>
  <c r="U7" i="2"/>
  <c r="V7" i="2"/>
  <c r="W7" i="2"/>
  <c r="X7" i="2"/>
  <c r="Y7" i="2"/>
  <c r="Z7" i="2"/>
  <c r="AA7" i="2"/>
  <c r="AB7" i="2"/>
  <c r="AC7" i="2"/>
  <c r="AD7" i="2"/>
  <c r="AE7" i="2"/>
  <c r="AF7" i="2"/>
  <c r="AH7" i="2"/>
  <c r="AI7" i="2"/>
  <c r="AJ7" i="2"/>
  <c r="K8" i="2"/>
  <c r="L8" i="2"/>
  <c r="M8" i="2"/>
  <c r="N8" i="2"/>
  <c r="O8" i="2"/>
  <c r="P8" i="2"/>
  <c r="Q8" i="2"/>
  <c r="R8" i="2"/>
  <c r="S8" i="2"/>
  <c r="T8" i="2"/>
  <c r="U8" i="2"/>
  <c r="V8" i="2"/>
  <c r="W8" i="2"/>
  <c r="X8" i="2"/>
  <c r="Y8" i="2"/>
  <c r="Z8" i="2"/>
  <c r="AA8" i="2"/>
  <c r="AB8" i="2"/>
  <c r="AC8" i="2"/>
  <c r="AD8" i="2"/>
  <c r="AE8" i="2"/>
  <c r="AF8" i="2"/>
  <c r="AH8" i="2"/>
  <c r="AI8" i="2"/>
  <c r="AJ8" i="2"/>
  <c r="K9" i="2"/>
  <c r="L9" i="2"/>
  <c r="M9" i="2"/>
  <c r="N9" i="2"/>
  <c r="O9" i="2"/>
  <c r="P9" i="2"/>
  <c r="Q9" i="2"/>
  <c r="R9" i="2"/>
  <c r="S9" i="2"/>
  <c r="T9" i="2"/>
  <c r="U9" i="2"/>
  <c r="V9" i="2"/>
  <c r="W9" i="2"/>
  <c r="X9" i="2"/>
  <c r="Y9" i="2"/>
  <c r="Z9" i="2"/>
  <c r="AA9" i="2"/>
  <c r="AB9" i="2"/>
  <c r="AC9" i="2"/>
  <c r="AD9" i="2"/>
  <c r="AE9" i="2"/>
  <c r="AF9" i="2"/>
  <c r="AH9" i="2"/>
  <c r="AI9" i="2"/>
  <c r="AJ9" i="2"/>
  <c r="K10" i="2"/>
  <c r="L10" i="2"/>
  <c r="M10" i="2"/>
  <c r="N10" i="2"/>
  <c r="O10" i="2"/>
  <c r="P10" i="2"/>
  <c r="Q10" i="2"/>
  <c r="R10" i="2"/>
  <c r="S10" i="2"/>
  <c r="T10" i="2"/>
  <c r="U10" i="2"/>
  <c r="V10" i="2"/>
  <c r="W10" i="2"/>
  <c r="X10" i="2"/>
  <c r="Y10" i="2"/>
  <c r="Z10" i="2"/>
  <c r="AA10" i="2"/>
  <c r="AB10" i="2"/>
  <c r="AC10" i="2"/>
  <c r="AD10" i="2"/>
  <c r="AE10" i="2"/>
  <c r="AF10" i="2"/>
  <c r="AH10" i="2"/>
  <c r="AI10" i="2"/>
  <c r="AJ10" i="2"/>
  <c r="K11" i="2"/>
  <c r="L11" i="2"/>
  <c r="M11" i="2"/>
  <c r="N11" i="2"/>
  <c r="O11" i="2"/>
  <c r="P11" i="2"/>
  <c r="Q11" i="2"/>
  <c r="R11" i="2"/>
  <c r="S11" i="2"/>
  <c r="T11" i="2"/>
  <c r="U11" i="2"/>
  <c r="V11" i="2"/>
  <c r="W11" i="2"/>
  <c r="X11" i="2"/>
  <c r="Y11" i="2"/>
  <c r="Z11" i="2"/>
  <c r="AA11" i="2"/>
  <c r="AB11" i="2"/>
  <c r="AC11" i="2"/>
  <c r="AD11" i="2"/>
  <c r="AE11" i="2"/>
  <c r="AF11" i="2"/>
  <c r="AH11" i="2"/>
  <c r="AI11" i="2"/>
  <c r="AJ11" i="2"/>
  <c r="K12" i="2"/>
  <c r="L12" i="2"/>
  <c r="M12" i="2"/>
  <c r="N12" i="2"/>
  <c r="O12" i="2"/>
  <c r="P12" i="2"/>
  <c r="Q12" i="2"/>
  <c r="R12" i="2"/>
  <c r="S12" i="2"/>
  <c r="T12" i="2"/>
  <c r="U12" i="2"/>
  <c r="V12" i="2"/>
  <c r="W12" i="2"/>
  <c r="X12" i="2"/>
  <c r="Y12" i="2"/>
  <c r="Z12" i="2"/>
  <c r="AA12" i="2"/>
  <c r="AB12" i="2"/>
  <c r="AC12" i="2"/>
  <c r="AD12" i="2"/>
  <c r="AE12" i="2"/>
  <c r="AF12" i="2"/>
  <c r="AH12" i="2"/>
  <c r="AI12" i="2"/>
  <c r="AJ12" i="2"/>
  <c r="K13" i="2"/>
  <c r="L13" i="2"/>
  <c r="M13" i="2"/>
  <c r="N13" i="2"/>
  <c r="O13" i="2"/>
  <c r="P13" i="2"/>
  <c r="Q13" i="2"/>
  <c r="R13" i="2"/>
  <c r="S13" i="2"/>
  <c r="T13" i="2"/>
  <c r="U13" i="2"/>
  <c r="V13" i="2"/>
  <c r="W13" i="2"/>
  <c r="X13" i="2"/>
  <c r="Y13" i="2"/>
  <c r="Z13" i="2"/>
  <c r="AA13" i="2"/>
  <c r="AB13" i="2"/>
  <c r="AC13" i="2"/>
  <c r="AD13" i="2"/>
  <c r="AE13" i="2"/>
  <c r="AF13" i="2"/>
  <c r="AH13" i="2"/>
  <c r="AI13" i="2"/>
  <c r="AJ13" i="2"/>
  <c r="K14" i="2"/>
  <c r="L14" i="2"/>
  <c r="M14" i="2"/>
  <c r="N14" i="2"/>
  <c r="O14" i="2"/>
  <c r="P14" i="2"/>
  <c r="Q14" i="2"/>
  <c r="R14" i="2"/>
  <c r="S14" i="2"/>
  <c r="T14" i="2"/>
  <c r="U14" i="2"/>
  <c r="V14" i="2"/>
  <c r="W14" i="2"/>
  <c r="X14" i="2"/>
  <c r="Y14" i="2"/>
  <c r="Z14" i="2"/>
  <c r="AA14" i="2"/>
  <c r="AB14" i="2"/>
  <c r="AC14" i="2"/>
  <c r="AD14" i="2"/>
  <c r="AE14" i="2"/>
  <c r="AF14" i="2"/>
  <c r="AH14" i="2"/>
  <c r="AI14" i="2"/>
  <c r="AJ14" i="2"/>
  <c r="K15" i="2"/>
  <c r="L15" i="2"/>
  <c r="M15" i="2"/>
  <c r="N15" i="2"/>
  <c r="O15" i="2"/>
  <c r="P15" i="2"/>
  <c r="Q15" i="2"/>
  <c r="R15" i="2"/>
  <c r="S15" i="2"/>
  <c r="T15" i="2"/>
  <c r="U15" i="2"/>
  <c r="V15" i="2"/>
  <c r="W15" i="2"/>
  <c r="X15" i="2"/>
  <c r="Y15" i="2"/>
  <c r="Z15" i="2"/>
  <c r="AA15" i="2"/>
  <c r="AB15" i="2"/>
  <c r="AC15" i="2"/>
  <c r="AD15" i="2"/>
  <c r="AE15" i="2"/>
  <c r="AF15" i="2"/>
  <c r="AH15" i="2"/>
  <c r="AI15" i="2"/>
  <c r="AJ15" i="2"/>
  <c r="K16" i="2"/>
  <c r="L16" i="2"/>
  <c r="M16" i="2"/>
  <c r="N16" i="2"/>
  <c r="O16" i="2"/>
  <c r="P16" i="2"/>
  <c r="Q16" i="2"/>
  <c r="R16" i="2"/>
  <c r="S16" i="2"/>
  <c r="T16" i="2"/>
  <c r="U16" i="2"/>
  <c r="V16" i="2"/>
  <c r="W16" i="2"/>
  <c r="X16" i="2"/>
  <c r="Y16" i="2"/>
  <c r="Z16" i="2"/>
  <c r="AA16" i="2"/>
  <c r="AB16" i="2"/>
  <c r="AC16" i="2"/>
  <c r="AD16" i="2"/>
  <c r="AE16" i="2"/>
  <c r="AF16" i="2"/>
  <c r="AH16" i="2"/>
  <c r="AI16" i="2"/>
  <c r="AJ16" i="2"/>
  <c r="K17" i="2"/>
  <c r="L17" i="2"/>
  <c r="M17" i="2"/>
  <c r="N17" i="2"/>
  <c r="O17" i="2"/>
  <c r="P17" i="2"/>
  <c r="Q17" i="2"/>
  <c r="R17" i="2"/>
  <c r="S17" i="2"/>
  <c r="T17" i="2"/>
  <c r="U17" i="2"/>
  <c r="V17" i="2"/>
  <c r="W17" i="2"/>
  <c r="X17" i="2"/>
  <c r="Y17" i="2"/>
  <c r="Z17" i="2"/>
  <c r="AA17" i="2"/>
  <c r="AB17" i="2"/>
  <c r="AC17" i="2"/>
  <c r="AD17" i="2"/>
  <c r="AE17" i="2"/>
  <c r="AF17" i="2"/>
  <c r="AH17" i="2"/>
  <c r="AI17" i="2"/>
  <c r="AJ17" i="2"/>
  <c r="K18" i="2"/>
  <c r="L18" i="2"/>
  <c r="M18" i="2"/>
  <c r="N18" i="2"/>
  <c r="O18" i="2"/>
  <c r="P18" i="2"/>
  <c r="Q18" i="2"/>
  <c r="R18" i="2"/>
  <c r="S18" i="2"/>
  <c r="T18" i="2"/>
  <c r="U18" i="2"/>
  <c r="V18" i="2"/>
  <c r="W18" i="2"/>
  <c r="X18" i="2"/>
  <c r="Y18" i="2"/>
  <c r="Z18" i="2"/>
  <c r="AA18" i="2"/>
  <c r="AB18" i="2"/>
  <c r="AC18" i="2"/>
  <c r="AD18" i="2"/>
  <c r="AE18" i="2"/>
  <c r="AF18" i="2"/>
  <c r="AH18" i="2"/>
  <c r="AI18" i="2"/>
  <c r="AJ18" i="2"/>
  <c r="K19" i="2"/>
  <c r="L19" i="2"/>
  <c r="M19" i="2"/>
  <c r="N19" i="2"/>
  <c r="O19" i="2"/>
  <c r="P19" i="2"/>
  <c r="Q19" i="2"/>
  <c r="R19" i="2"/>
  <c r="S19" i="2"/>
  <c r="T19" i="2"/>
  <c r="U19" i="2"/>
  <c r="V19" i="2"/>
  <c r="W19" i="2"/>
  <c r="X19" i="2"/>
  <c r="Y19" i="2"/>
  <c r="Z19" i="2"/>
  <c r="AA19" i="2"/>
  <c r="AB19" i="2"/>
  <c r="AC19" i="2"/>
  <c r="AD19" i="2"/>
  <c r="AE19" i="2"/>
  <c r="AF19" i="2"/>
  <c r="AH19" i="2"/>
  <c r="AI19" i="2"/>
  <c r="AJ19" i="2"/>
  <c r="K20" i="2"/>
  <c r="L20" i="2"/>
  <c r="M20" i="2"/>
  <c r="N20" i="2"/>
  <c r="O20" i="2"/>
  <c r="P20" i="2"/>
  <c r="Q20" i="2"/>
  <c r="R20" i="2"/>
  <c r="S20" i="2"/>
  <c r="T20" i="2"/>
  <c r="U20" i="2"/>
  <c r="V20" i="2"/>
  <c r="W20" i="2"/>
  <c r="X20" i="2"/>
  <c r="Y20" i="2"/>
  <c r="Z20" i="2"/>
  <c r="AA20" i="2"/>
  <c r="AB20" i="2"/>
  <c r="AC20" i="2"/>
  <c r="AD20" i="2"/>
  <c r="AE20" i="2"/>
  <c r="AF20" i="2"/>
  <c r="AH20" i="2"/>
  <c r="AI20" i="2"/>
  <c r="AJ20" i="2"/>
  <c r="K21" i="2"/>
  <c r="L21" i="2"/>
  <c r="M21" i="2"/>
  <c r="N21" i="2"/>
  <c r="O21" i="2"/>
  <c r="P21" i="2"/>
  <c r="Q21" i="2"/>
  <c r="R21" i="2"/>
  <c r="S21" i="2"/>
  <c r="T21" i="2"/>
  <c r="U21" i="2"/>
  <c r="V21" i="2"/>
  <c r="W21" i="2"/>
  <c r="X21" i="2"/>
  <c r="Y21" i="2"/>
  <c r="Z21" i="2"/>
  <c r="AA21" i="2"/>
  <c r="AB21" i="2"/>
  <c r="AC21" i="2"/>
  <c r="AD21" i="2"/>
  <c r="AE21" i="2"/>
  <c r="AF21" i="2"/>
  <c r="AH21" i="2"/>
  <c r="AI21" i="2"/>
  <c r="AJ21" i="2"/>
  <c r="K22" i="2"/>
  <c r="L22" i="2"/>
  <c r="M22" i="2"/>
  <c r="N22" i="2"/>
  <c r="O22" i="2"/>
  <c r="P22" i="2"/>
  <c r="Q22" i="2"/>
  <c r="R22" i="2"/>
  <c r="S22" i="2"/>
  <c r="T22" i="2"/>
  <c r="U22" i="2"/>
  <c r="V22" i="2"/>
  <c r="W22" i="2"/>
  <c r="X22" i="2"/>
  <c r="Y22" i="2"/>
  <c r="Z22" i="2"/>
  <c r="AA22" i="2"/>
  <c r="AB22" i="2"/>
  <c r="AC22" i="2"/>
  <c r="AD22" i="2"/>
  <c r="AE22" i="2"/>
  <c r="AF22" i="2"/>
  <c r="AH22" i="2"/>
  <c r="AI22" i="2"/>
  <c r="AJ22" i="2"/>
  <c r="K23" i="2"/>
  <c r="L23" i="2"/>
  <c r="M23" i="2"/>
  <c r="N23" i="2"/>
  <c r="O23" i="2"/>
  <c r="P23" i="2"/>
  <c r="Q23" i="2"/>
  <c r="R23" i="2"/>
  <c r="S23" i="2"/>
  <c r="T23" i="2"/>
  <c r="U23" i="2"/>
  <c r="V23" i="2"/>
  <c r="W23" i="2"/>
  <c r="X23" i="2"/>
  <c r="Y23" i="2"/>
  <c r="Z23" i="2"/>
  <c r="AA23" i="2"/>
  <c r="AB23" i="2"/>
  <c r="AC23" i="2"/>
  <c r="AD23" i="2"/>
  <c r="AE23" i="2"/>
  <c r="AF23" i="2"/>
  <c r="AH23" i="2"/>
  <c r="AI23" i="2"/>
  <c r="AJ23" i="2"/>
  <c r="K24" i="2"/>
  <c r="L24" i="2"/>
  <c r="M24" i="2"/>
  <c r="N24" i="2"/>
  <c r="O24" i="2"/>
  <c r="P24" i="2"/>
  <c r="Q24" i="2"/>
  <c r="R24" i="2"/>
  <c r="S24" i="2"/>
  <c r="T24" i="2"/>
  <c r="U24" i="2"/>
  <c r="V24" i="2"/>
  <c r="W24" i="2"/>
  <c r="X24" i="2"/>
  <c r="Y24" i="2"/>
  <c r="Z24" i="2"/>
  <c r="AA24" i="2"/>
  <c r="AB24" i="2"/>
  <c r="AC24" i="2"/>
  <c r="AD24" i="2"/>
  <c r="AE24" i="2"/>
  <c r="AF24" i="2"/>
  <c r="AH24" i="2"/>
  <c r="AI24" i="2"/>
  <c r="AJ24" i="2"/>
  <c r="K25" i="2"/>
  <c r="L25" i="2"/>
  <c r="M25" i="2"/>
  <c r="N25" i="2"/>
  <c r="O25" i="2"/>
  <c r="P25" i="2"/>
  <c r="Q25" i="2"/>
  <c r="R25" i="2"/>
  <c r="S25" i="2"/>
  <c r="T25" i="2"/>
  <c r="U25" i="2"/>
  <c r="V25" i="2"/>
  <c r="W25" i="2"/>
  <c r="X25" i="2"/>
  <c r="Y25" i="2"/>
  <c r="Z25" i="2"/>
  <c r="AA25" i="2"/>
  <c r="AB25" i="2"/>
  <c r="AC25" i="2"/>
  <c r="AD25" i="2"/>
  <c r="AE25" i="2"/>
  <c r="AF25" i="2"/>
  <c r="AH25" i="2"/>
  <c r="AI25" i="2"/>
  <c r="AJ25" i="2"/>
  <c r="K26" i="2"/>
  <c r="L26" i="2"/>
  <c r="M26" i="2"/>
  <c r="N26" i="2"/>
  <c r="O26" i="2"/>
  <c r="P26" i="2"/>
  <c r="Q26" i="2"/>
  <c r="R26" i="2"/>
  <c r="S26" i="2"/>
  <c r="T26" i="2"/>
  <c r="U26" i="2"/>
  <c r="V26" i="2"/>
  <c r="W26" i="2"/>
  <c r="X26" i="2"/>
  <c r="Y26" i="2"/>
  <c r="Z26" i="2"/>
  <c r="AA26" i="2"/>
  <c r="AB26" i="2"/>
  <c r="AC26" i="2"/>
  <c r="AD26" i="2"/>
  <c r="AE26" i="2"/>
  <c r="AF26" i="2"/>
  <c r="AH26" i="2"/>
  <c r="AI26" i="2"/>
  <c r="AJ26" i="2"/>
  <c r="K27" i="2"/>
  <c r="L27" i="2"/>
  <c r="M27" i="2"/>
  <c r="N27" i="2"/>
  <c r="O27" i="2"/>
  <c r="P27" i="2"/>
  <c r="Q27" i="2"/>
  <c r="R27" i="2"/>
  <c r="S27" i="2"/>
  <c r="T27" i="2"/>
  <c r="U27" i="2"/>
  <c r="V27" i="2"/>
  <c r="W27" i="2"/>
  <c r="X27" i="2"/>
  <c r="Y27" i="2"/>
  <c r="Z27" i="2"/>
  <c r="AA27" i="2"/>
  <c r="AB27" i="2"/>
  <c r="AC27" i="2"/>
  <c r="AD27" i="2"/>
  <c r="AE27" i="2"/>
  <c r="AF27" i="2"/>
  <c r="AH27" i="2"/>
  <c r="AI27" i="2"/>
  <c r="AJ27" i="2"/>
  <c r="K28" i="2"/>
  <c r="L28" i="2"/>
  <c r="M28" i="2"/>
  <c r="N28" i="2"/>
  <c r="O28" i="2"/>
  <c r="P28" i="2"/>
  <c r="Q28" i="2"/>
  <c r="R28" i="2"/>
  <c r="S28" i="2"/>
  <c r="T28" i="2"/>
  <c r="U28" i="2"/>
  <c r="V28" i="2"/>
  <c r="W28" i="2"/>
  <c r="X28" i="2"/>
  <c r="Y28" i="2"/>
  <c r="Z28" i="2"/>
  <c r="AA28" i="2"/>
  <c r="AB28" i="2"/>
  <c r="AC28" i="2"/>
  <c r="AD28" i="2"/>
  <c r="AE28" i="2"/>
  <c r="AF28" i="2"/>
  <c r="AH28" i="2"/>
  <c r="AI28" i="2"/>
  <c r="AJ28" i="2"/>
  <c r="K29" i="2"/>
  <c r="L29" i="2"/>
  <c r="M29" i="2"/>
  <c r="N29" i="2"/>
  <c r="O29" i="2"/>
  <c r="P29" i="2"/>
  <c r="Q29" i="2"/>
  <c r="R29" i="2"/>
  <c r="S29" i="2"/>
  <c r="T29" i="2"/>
  <c r="U29" i="2"/>
  <c r="V29" i="2"/>
  <c r="W29" i="2"/>
  <c r="X29" i="2"/>
  <c r="Y29" i="2"/>
  <c r="Z29" i="2"/>
  <c r="AA29" i="2"/>
  <c r="AB29" i="2"/>
  <c r="AC29" i="2"/>
  <c r="AD29" i="2"/>
  <c r="AE29" i="2"/>
  <c r="AF29" i="2"/>
  <c r="AH29" i="2"/>
  <c r="AI29" i="2"/>
  <c r="AJ29" i="2"/>
  <c r="K30" i="2"/>
  <c r="L30" i="2"/>
  <c r="M30" i="2"/>
  <c r="N30" i="2"/>
  <c r="O30" i="2"/>
  <c r="P30" i="2"/>
  <c r="Q30" i="2"/>
  <c r="R30" i="2"/>
  <c r="S30" i="2"/>
  <c r="T30" i="2"/>
  <c r="U30" i="2"/>
  <c r="V30" i="2"/>
  <c r="W30" i="2"/>
  <c r="X30" i="2"/>
  <c r="Y30" i="2"/>
  <c r="Z30" i="2"/>
  <c r="AA30" i="2"/>
  <c r="AB30" i="2"/>
  <c r="AC30" i="2"/>
  <c r="AD30" i="2"/>
  <c r="AE30" i="2"/>
  <c r="AF30" i="2"/>
  <c r="AH30" i="2"/>
  <c r="AI30" i="2"/>
  <c r="AJ30" i="2"/>
  <c r="K31" i="2"/>
  <c r="L31" i="2"/>
  <c r="M31" i="2"/>
  <c r="N31" i="2"/>
  <c r="O31" i="2"/>
  <c r="P31" i="2"/>
  <c r="Q31" i="2"/>
  <c r="R31" i="2"/>
  <c r="S31" i="2"/>
  <c r="T31" i="2"/>
  <c r="U31" i="2"/>
  <c r="V31" i="2"/>
  <c r="W31" i="2"/>
  <c r="X31" i="2"/>
  <c r="Y31" i="2"/>
  <c r="Z31" i="2"/>
  <c r="AA31" i="2"/>
  <c r="AB31" i="2"/>
  <c r="AC31" i="2"/>
  <c r="AD31" i="2"/>
  <c r="AE31" i="2"/>
  <c r="AF31" i="2"/>
  <c r="AH31" i="2"/>
  <c r="AI31" i="2"/>
  <c r="AJ31" i="2"/>
  <c r="K32" i="2"/>
  <c r="L32" i="2"/>
  <c r="M32" i="2"/>
  <c r="N32" i="2"/>
  <c r="O32" i="2"/>
  <c r="P32" i="2"/>
  <c r="Q32" i="2"/>
  <c r="R32" i="2"/>
  <c r="S32" i="2"/>
  <c r="T32" i="2"/>
  <c r="U32" i="2"/>
  <c r="V32" i="2"/>
  <c r="W32" i="2"/>
  <c r="X32" i="2"/>
  <c r="Y32" i="2"/>
  <c r="Z32" i="2"/>
  <c r="AA32" i="2"/>
  <c r="AB32" i="2"/>
  <c r="AC32" i="2"/>
  <c r="AD32" i="2"/>
  <c r="AE32" i="2"/>
  <c r="AF32" i="2"/>
  <c r="AH32" i="2"/>
  <c r="AI32" i="2"/>
  <c r="AJ32" i="2"/>
  <c r="K33" i="2"/>
  <c r="L33" i="2"/>
  <c r="M33" i="2"/>
  <c r="N33" i="2"/>
  <c r="O33" i="2"/>
  <c r="P33" i="2"/>
  <c r="Q33" i="2"/>
  <c r="R33" i="2"/>
  <c r="S33" i="2"/>
  <c r="T33" i="2"/>
  <c r="U33" i="2"/>
  <c r="V33" i="2"/>
  <c r="W33" i="2"/>
  <c r="X33" i="2"/>
  <c r="Y33" i="2"/>
  <c r="Z33" i="2"/>
  <c r="AA33" i="2"/>
  <c r="AB33" i="2"/>
  <c r="AC33" i="2"/>
  <c r="AD33" i="2"/>
  <c r="AE33" i="2"/>
  <c r="AF33" i="2"/>
  <c r="AH33" i="2"/>
  <c r="AI33" i="2"/>
  <c r="AJ33" i="2"/>
  <c r="K34" i="2"/>
  <c r="L34" i="2"/>
  <c r="M34" i="2"/>
  <c r="N34" i="2"/>
  <c r="O34" i="2"/>
  <c r="P34" i="2"/>
  <c r="Q34" i="2"/>
  <c r="R34" i="2"/>
  <c r="S34" i="2"/>
  <c r="T34" i="2"/>
  <c r="U34" i="2"/>
  <c r="V34" i="2"/>
  <c r="W34" i="2"/>
  <c r="X34" i="2"/>
  <c r="Y34" i="2"/>
  <c r="Z34" i="2"/>
  <c r="AA34" i="2"/>
  <c r="AB34" i="2"/>
  <c r="AC34" i="2"/>
  <c r="AD34" i="2"/>
  <c r="AE34" i="2"/>
  <c r="AF34" i="2"/>
  <c r="AH34" i="2"/>
  <c r="AI34" i="2"/>
  <c r="AJ34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H35" i="2"/>
  <c r="AI35" i="2"/>
  <c r="AJ35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H36" i="2"/>
  <c r="AI36" i="2"/>
  <c r="AJ36" i="2"/>
  <c r="K37" i="2"/>
  <c r="L37" i="2"/>
  <c r="M37" i="2"/>
  <c r="N37" i="2"/>
  <c r="O37" i="2"/>
  <c r="P37" i="2"/>
  <c r="Q37" i="2"/>
  <c r="R37" i="2"/>
  <c r="S37" i="2"/>
  <c r="T37" i="2"/>
  <c r="U37" i="2"/>
  <c r="V37" i="2"/>
  <c r="W37" i="2"/>
  <c r="X37" i="2"/>
  <c r="Y37" i="2"/>
  <c r="Z37" i="2"/>
  <c r="AA37" i="2"/>
  <c r="AB37" i="2"/>
  <c r="AC37" i="2"/>
  <c r="AD37" i="2"/>
  <c r="AE37" i="2"/>
  <c r="AF37" i="2"/>
  <c r="AH37" i="2"/>
  <c r="AI37" i="2"/>
  <c r="AJ37" i="2"/>
  <c r="K38" i="2"/>
  <c r="L38" i="2"/>
  <c r="M38" i="2"/>
  <c r="N38" i="2"/>
  <c r="O38" i="2"/>
  <c r="P38" i="2"/>
  <c r="Q38" i="2"/>
  <c r="R38" i="2"/>
  <c r="S38" i="2"/>
  <c r="T38" i="2"/>
  <c r="U38" i="2"/>
  <c r="V38" i="2"/>
  <c r="W38" i="2"/>
  <c r="X38" i="2"/>
  <c r="Y38" i="2"/>
  <c r="Z38" i="2"/>
  <c r="AA38" i="2"/>
  <c r="AB38" i="2"/>
  <c r="AC38" i="2"/>
  <c r="AD38" i="2"/>
  <c r="AE38" i="2"/>
  <c r="AF38" i="2"/>
  <c r="AH38" i="2"/>
  <c r="AI38" i="2"/>
  <c r="AJ38" i="2"/>
  <c r="K39" i="2"/>
  <c r="L39" i="2"/>
  <c r="M39" i="2"/>
  <c r="N39" i="2"/>
  <c r="O39" i="2"/>
  <c r="P39" i="2"/>
  <c r="Q39" i="2"/>
  <c r="R39" i="2"/>
  <c r="S39" i="2"/>
  <c r="T39" i="2"/>
  <c r="U39" i="2"/>
  <c r="V39" i="2"/>
  <c r="W39" i="2"/>
  <c r="X39" i="2"/>
  <c r="Y39" i="2"/>
  <c r="Z39" i="2"/>
  <c r="AA39" i="2"/>
  <c r="AB39" i="2"/>
  <c r="AC39" i="2"/>
  <c r="AD39" i="2"/>
  <c r="AE39" i="2"/>
  <c r="AF39" i="2"/>
  <c r="AH39" i="2"/>
  <c r="AI39" i="2"/>
  <c r="AJ39" i="2"/>
  <c r="K40" i="2"/>
  <c r="L40" i="2"/>
  <c r="M40" i="2"/>
  <c r="N40" i="2"/>
  <c r="O40" i="2"/>
  <c r="P40" i="2"/>
  <c r="Q40" i="2"/>
  <c r="R40" i="2"/>
  <c r="S40" i="2"/>
  <c r="T40" i="2"/>
  <c r="U40" i="2"/>
  <c r="V40" i="2"/>
  <c r="W40" i="2"/>
  <c r="X40" i="2"/>
  <c r="Y40" i="2"/>
  <c r="Z40" i="2"/>
  <c r="AA40" i="2"/>
  <c r="AB40" i="2"/>
  <c r="AC40" i="2"/>
  <c r="AD40" i="2"/>
  <c r="AE40" i="2"/>
  <c r="AF40" i="2"/>
  <c r="AH40" i="2"/>
  <c r="AI40" i="2"/>
  <c r="AJ40" i="2"/>
  <c r="K41" i="2"/>
  <c r="L41" i="2"/>
  <c r="M41" i="2"/>
  <c r="N41" i="2"/>
  <c r="O41" i="2"/>
  <c r="P41" i="2"/>
  <c r="Q41" i="2"/>
  <c r="R41" i="2"/>
  <c r="S41" i="2"/>
  <c r="T41" i="2"/>
  <c r="U41" i="2"/>
  <c r="V41" i="2"/>
  <c r="W41" i="2"/>
  <c r="X41" i="2"/>
  <c r="Y41" i="2"/>
  <c r="Z41" i="2"/>
  <c r="AA41" i="2"/>
  <c r="AB41" i="2"/>
  <c r="AC41" i="2"/>
  <c r="AD41" i="2"/>
  <c r="AE41" i="2"/>
  <c r="AF41" i="2"/>
  <c r="AH41" i="2"/>
  <c r="AI41" i="2"/>
  <c r="AJ41" i="2"/>
  <c r="K42" i="2"/>
  <c r="L42" i="2"/>
  <c r="M42" i="2"/>
  <c r="N42" i="2"/>
  <c r="O42" i="2"/>
  <c r="P42" i="2"/>
  <c r="Q42" i="2"/>
  <c r="R42" i="2"/>
  <c r="S42" i="2"/>
  <c r="T42" i="2"/>
  <c r="U42" i="2"/>
  <c r="V42" i="2"/>
  <c r="W42" i="2"/>
  <c r="X42" i="2"/>
  <c r="Y42" i="2"/>
  <c r="Z42" i="2"/>
  <c r="AA42" i="2"/>
  <c r="AB42" i="2"/>
  <c r="AC42" i="2"/>
  <c r="AD42" i="2"/>
  <c r="AE42" i="2"/>
  <c r="AF42" i="2"/>
  <c r="AH42" i="2"/>
  <c r="AI42" i="2"/>
  <c r="AJ42" i="2"/>
  <c r="K43" i="2"/>
  <c r="L43" i="2"/>
  <c r="M43" i="2"/>
  <c r="N43" i="2"/>
  <c r="O43" i="2"/>
  <c r="P43" i="2"/>
  <c r="Q43" i="2"/>
  <c r="R43" i="2"/>
  <c r="S43" i="2"/>
  <c r="T43" i="2"/>
  <c r="U43" i="2"/>
  <c r="V43" i="2"/>
  <c r="W43" i="2"/>
  <c r="X43" i="2"/>
  <c r="Y43" i="2"/>
  <c r="Z43" i="2"/>
  <c r="AA43" i="2"/>
  <c r="AB43" i="2"/>
  <c r="AC43" i="2"/>
  <c r="AD43" i="2"/>
  <c r="AE43" i="2"/>
  <c r="AF43" i="2"/>
  <c r="AH43" i="2"/>
  <c r="AI43" i="2"/>
  <c r="AJ43" i="2"/>
  <c r="K44" i="2"/>
  <c r="L44" i="2"/>
  <c r="M44" i="2"/>
  <c r="N44" i="2"/>
  <c r="O44" i="2"/>
  <c r="P44" i="2"/>
  <c r="Q44" i="2"/>
  <c r="R44" i="2"/>
  <c r="S44" i="2"/>
  <c r="T44" i="2"/>
  <c r="U44" i="2"/>
  <c r="V44" i="2"/>
  <c r="W44" i="2"/>
  <c r="X44" i="2"/>
  <c r="Y44" i="2"/>
  <c r="Z44" i="2"/>
  <c r="AA44" i="2"/>
  <c r="AB44" i="2"/>
  <c r="AC44" i="2"/>
  <c r="AD44" i="2"/>
  <c r="AE44" i="2"/>
  <c r="AF44" i="2"/>
  <c r="AH44" i="2"/>
  <c r="AI44" i="2"/>
  <c r="AJ44" i="2"/>
  <c r="K45" i="2"/>
  <c r="L45" i="2"/>
  <c r="M45" i="2"/>
  <c r="N45" i="2"/>
  <c r="O45" i="2"/>
  <c r="P45" i="2"/>
  <c r="Q45" i="2"/>
  <c r="R45" i="2"/>
  <c r="S45" i="2"/>
  <c r="T45" i="2"/>
  <c r="U45" i="2"/>
  <c r="V45" i="2"/>
  <c r="W45" i="2"/>
  <c r="X45" i="2"/>
  <c r="Y45" i="2"/>
  <c r="Z45" i="2"/>
  <c r="AA45" i="2"/>
  <c r="AB45" i="2"/>
  <c r="AC45" i="2"/>
  <c r="AD45" i="2"/>
  <c r="AE45" i="2"/>
  <c r="AF45" i="2"/>
  <c r="AH45" i="2"/>
  <c r="AI45" i="2"/>
  <c r="AJ45" i="2"/>
  <c r="K46" i="2"/>
  <c r="L46" i="2"/>
  <c r="M46" i="2"/>
  <c r="N46" i="2"/>
  <c r="O46" i="2"/>
  <c r="P46" i="2"/>
  <c r="Q46" i="2"/>
  <c r="R46" i="2"/>
  <c r="S46" i="2"/>
  <c r="T46" i="2"/>
  <c r="U46" i="2"/>
  <c r="V46" i="2"/>
  <c r="W46" i="2"/>
  <c r="X46" i="2"/>
  <c r="Y46" i="2"/>
  <c r="Z46" i="2"/>
  <c r="AA46" i="2"/>
  <c r="AB46" i="2"/>
  <c r="AC46" i="2"/>
  <c r="AD46" i="2"/>
  <c r="AE46" i="2"/>
  <c r="AF46" i="2"/>
  <c r="AH46" i="2"/>
  <c r="AI46" i="2"/>
  <c r="AJ46" i="2"/>
  <c r="K47" i="2"/>
  <c r="L47" i="2"/>
  <c r="M47" i="2"/>
  <c r="N47" i="2"/>
  <c r="O47" i="2"/>
  <c r="P47" i="2"/>
  <c r="Q47" i="2"/>
  <c r="R47" i="2"/>
  <c r="S47" i="2"/>
  <c r="T47" i="2"/>
  <c r="U47" i="2"/>
  <c r="V47" i="2"/>
  <c r="W47" i="2"/>
  <c r="X47" i="2"/>
  <c r="Y47" i="2"/>
  <c r="Z47" i="2"/>
  <c r="AA47" i="2"/>
  <c r="AB47" i="2"/>
  <c r="AC47" i="2"/>
  <c r="AD47" i="2"/>
  <c r="AE47" i="2"/>
  <c r="AF47" i="2"/>
  <c r="AH47" i="2"/>
  <c r="AI47" i="2"/>
  <c r="AJ47" i="2"/>
  <c r="K48" i="2"/>
  <c r="L48" i="2"/>
  <c r="M48" i="2"/>
  <c r="N48" i="2"/>
  <c r="O48" i="2"/>
  <c r="P48" i="2"/>
  <c r="Q48" i="2"/>
  <c r="R48" i="2"/>
  <c r="S48" i="2"/>
  <c r="T48" i="2"/>
  <c r="U48" i="2"/>
  <c r="V48" i="2"/>
  <c r="W48" i="2"/>
  <c r="X48" i="2"/>
  <c r="Y48" i="2"/>
  <c r="Z48" i="2"/>
  <c r="AA48" i="2"/>
  <c r="AB48" i="2"/>
  <c r="AC48" i="2"/>
  <c r="AD48" i="2"/>
  <c r="AE48" i="2"/>
  <c r="AF48" i="2"/>
  <c r="AH48" i="2"/>
  <c r="AI48" i="2"/>
  <c r="AJ48" i="2"/>
  <c r="K49" i="2"/>
  <c r="L49" i="2"/>
  <c r="M49" i="2"/>
  <c r="N49" i="2"/>
  <c r="O49" i="2"/>
  <c r="P49" i="2"/>
  <c r="Q49" i="2"/>
  <c r="R49" i="2"/>
  <c r="S49" i="2"/>
  <c r="T49" i="2"/>
  <c r="U49" i="2"/>
  <c r="V49" i="2"/>
  <c r="W49" i="2"/>
  <c r="X49" i="2"/>
  <c r="Y49" i="2"/>
  <c r="Z49" i="2"/>
  <c r="AA49" i="2"/>
  <c r="AB49" i="2"/>
  <c r="AC49" i="2"/>
  <c r="AD49" i="2"/>
  <c r="AE49" i="2"/>
  <c r="AF49" i="2"/>
  <c r="AH49" i="2"/>
  <c r="AI49" i="2"/>
  <c r="AJ49" i="2"/>
  <c r="K50" i="2"/>
  <c r="L50" i="2"/>
  <c r="M50" i="2"/>
  <c r="N50" i="2"/>
  <c r="O50" i="2"/>
  <c r="P50" i="2"/>
  <c r="Q50" i="2"/>
  <c r="R50" i="2"/>
  <c r="S50" i="2"/>
  <c r="T50" i="2"/>
  <c r="U50" i="2"/>
  <c r="V50" i="2"/>
  <c r="W50" i="2"/>
  <c r="X50" i="2"/>
  <c r="Y50" i="2"/>
  <c r="Z50" i="2"/>
  <c r="AA50" i="2"/>
  <c r="AB50" i="2"/>
  <c r="AC50" i="2"/>
  <c r="AD50" i="2"/>
  <c r="AE50" i="2"/>
  <c r="AF50" i="2"/>
  <c r="AH50" i="2"/>
  <c r="AI50" i="2"/>
  <c r="AJ50" i="2"/>
  <c r="K51" i="2"/>
  <c r="L51" i="2"/>
  <c r="M51" i="2"/>
  <c r="N51" i="2"/>
  <c r="O51" i="2"/>
  <c r="P51" i="2"/>
  <c r="Q51" i="2"/>
  <c r="R51" i="2"/>
  <c r="S51" i="2"/>
  <c r="T51" i="2"/>
  <c r="U51" i="2"/>
  <c r="V51" i="2"/>
  <c r="W51" i="2"/>
  <c r="X51" i="2"/>
  <c r="Y51" i="2"/>
  <c r="Z51" i="2"/>
  <c r="AA51" i="2"/>
  <c r="AB51" i="2"/>
  <c r="AC51" i="2"/>
  <c r="AD51" i="2"/>
  <c r="AE51" i="2"/>
  <c r="AF51" i="2"/>
  <c r="AH51" i="2"/>
  <c r="AI51" i="2"/>
  <c r="AJ51" i="2"/>
  <c r="K52" i="2"/>
  <c r="L52" i="2"/>
  <c r="M52" i="2"/>
  <c r="N52" i="2"/>
  <c r="O52" i="2"/>
  <c r="P52" i="2"/>
  <c r="Q52" i="2"/>
  <c r="R52" i="2"/>
  <c r="S52" i="2"/>
  <c r="T52" i="2"/>
  <c r="U52" i="2"/>
  <c r="V52" i="2"/>
  <c r="W52" i="2"/>
  <c r="X52" i="2"/>
  <c r="Y52" i="2"/>
  <c r="Z52" i="2"/>
  <c r="AA52" i="2"/>
  <c r="AB52" i="2"/>
  <c r="AC52" i="2"/>
  <c r="AD52" i="2"/>
  <c r="AE52" i="2"/>
  <c r="AF52" i="2"/>
  <c r="AH52" i="2"/>
  <c r="AI52" i="2"/>
  <c r="AJ52" i="2"/>
  <c r="K53" i="2"/>
  <c r="L53" i="2"/>
  <c r="M53" i="2"/>
  <c r="N53" i="2"/>
  <c r="O53" i="2"/>
  <c r="P53" i="2"/>
  <c r="Q53" i="2"/>
  <c r="R53" i="2"/>
  <c r="S53" i="2"/>
  <c r="T53" i="2"/>
  <c r="U53" i="2"/>
  <c r="V53" i="2"/>
  <c r="W53" i="2"/>
  <c r="X53" i="2"/>
  <c r="Y53" i="2"/>
  <c r="Z53" i="2"/>
  <c r="AA53" i="2"/>
  <c r="AB53" i="2"/>
  <c r="AC53" i="2"/>
  <c r="AD53" i="2"/>
  <c r="AE53" i="2"/>
  <c r="AF53" i="2"/>
  <c r="AH53" i="2"/>
  <c r="AI53" i="2"/>
  <c r="AJ53" i="2"/>
  <c r="K54" i="2"/>
  <c r="L54" i="2"/>
  <c r="M54" i="2"/>
  <c r="N54" i="2"/>
  <c r="O54" i="2"/>
  <c r="P54" i="2"/>
  <c r="Q54" i="2"/>
  <c r="R54" i="2"/>
  <c r="S54" i="2"/>
  <c r="T54" i="2"/>
  <c r="U54" i="2"/>
  <c r="V54" i="2"/>
  <c r="W54" i="2"/>
  <c r="X54" i="2"/>
  <c r="Y54" i="2"/>
  <c r="Z54" i="2"/>
  <c r="AA54" i="2"/>
  <c r="AB54" i="2"/>
  <c r="AC54" i="2"/>
  <c r="AD54" i="2"/>
  <c r="AE54" i="2"/>
  <c r="AF54" i="2"/>
  <c r="AH54" i="2"/>
  <c r="AI54" i="2"/>
  <c r="AJ54" i="2"/>
  <c r="K55" i="2"/>
  <c r="L55" i="2"/>
  <c r="M55" i="2"/>
  <c r="N55" i="2"/>
  <c r="O55" i="2"/>
  <c r="P55" i="2"/>
  <c r="Q55" i="2"/>
  <c r="R55" i="2"/>
  <c r="S55" i="2"/>
  <c r="T55" i="2"/>
  <c r="U55" i="2"/>
  <c r="V55" i="2"/>
  <c r="W55" i="2"/>
  <c r="X55" i="2"/>
  <c r="Y55" i="2"/>
  <c r="Z55" i="2"/>
  <c r="AA55" i="2"/>
  <c r="AB55" i="2"/>
  <c r="AC55" i="2"/>
  <c r="AD55" i="2"/>
  <c r="AE55" i="2"/>
  <c r="AF55" i="2"/>
  <c r="AH55" i="2"/>
  <c r="AI55" i="2"/>
  <c r="AJ55" i="2"/>
  <c r="K56" i="2"/>
  <c r="L56" i="2"/>
  <c r="M56" i="2"/>
  <c r="N56" i="2"/>
  <c r="O56" i="2"/>
  <c r="P56" i="2"/>
  <c r="Q56" i="2"/>
  <c r="R56" i="2"/>
  <c r="S56" i="2"/>
  <c r="T56" i="2"/>
  <c r="U56" i="2"/>
  <c r="V56" i="2"/>
  <c r="W56" i="2"/>
  <c r="X56" i="2"/>
  <c r="Y56" i="2"/>
  <c r="Z56" i="2"/>
  <c r="AA56" i="2"/>
  <c r="AB56" i="2"/>
  <c r="AC56" i="2"/>
  <c r="AD56" i="2"/>
  <c r="AE56" i="2"/>
  <c r="AF56" i="2"/>
  <c r="AH56" i="2"/>
  <c r="AI56" i="2"/>
  <c r="AJ56" i="2"/>
  <c r="K57" i="2"/>
  <c r="L57" i="2"/>
  <c r="M57" i="2"/>
  <c r="N57" i="2"/>
  <c r="O57" i="2"/>
  <c r="P57" i="2"/>
  <c r="Q57" i="2"/>
  <c r="R57" i="2"/>
  <c r="S57" i="2"/>
  <c r="T57" i="2"/>
  <c r="U57" i="2"/>
  <c r="V57" i="2"/>
  <c r="W57" i="2"/>
  <c r="X57" i="2"/>
  <c r="Y57" i="2"/>
  <c r="Z57" i="2"/>
  <c r="AA57" i="2"/>
  <c r="AB57" i="2"/>
  <c r="AC57" i="2"/>
  <c r="AD57" i="2"/>
  <c r="AE57" i="2"/>
  <c r="AF57" i="2"/>
  <c r="AH57" i="2"/>
  <c r="AI57" i="2"/>
  <c r="AJ57" i="2"/>
  <c r="K58" i="2"/>
  <c r="L58" i="2"/>
  <c r="M58" i="2"/>
  <c r="N58" i="2"/>
  <c r="O58" i="2"/>
  <c r="P58" i="2"/>
  <c r="Q58" i="2"/>
  <c r="R58" i="2"/>
  <c r="S58" i="2"/>
  <c r="T58" i="2"/>
  <c r="U58" i="2"/>
  <c r="V58" i="2"/>
  <c r="W58" i="2"/>
  <c r="X58" i="2"/>
  <c r="Y58" i="2"/>
  <c r="Z58" i="2"/>
  <c r="AA58" i="2"/>
  <c r="AB58" i="2"/>
  <c r="AC58" i="2"/>
  <c r="AD58" i="2"/>
  <c r="AE58" i="2"/>
  <c r="AF58" i="2"/>
  <c r="AH58" i="2"/>
  <c r="AI58" i="2"/>
  <c r="AJ58" i="2"/>
  <c r="K59" i="2"/>
  <c r="L59" i="2"/>
  <c r="M59" i="2"/>
  <c r="N59" i="2"/>
  <c r="O59" i="2"/>
  <c r="P59" i="2"/>
  <c r="Q59" i="2"/>
  <c r="R59" i="2"/>
  <c r="S59" i="2"/>
  <c r="T59" i="2"/>
  <c r="U59" i="2"/>
  <c r="V59" i="2"/>
  <c r="W59" i="2"/>
  <c r="X59" i="2"/>
  <c r="Y59" i="2"/>
  <c r="Z59" i="2"/>
  <c r="AA59" i="2"/>
  <c r="AB59" i="2"/>
  <c r="AC59" i="2"/>
  <c r="AD59" i="2"/>
  <c r="AE59" i="2"/>
  <c r="AF59" i="2"/>
  <c r="AH59" i="2"/>
  <c r="AI59" i="2"/>
  <c r="AJ59" i="2"/>
  <c r="K60" i="2"/>
  <c r="L60" i="2"/>
  <c r="M60" i="2"/>
  <c r="N60" i="2"/>
  <c r="O60" i="2"/>
  <c r="P60" i="2"/>
  <c r="Q60" i="2"/>
  <c r="R60" i="2"/>
  <c r="S60" i="2"/>
  <c r="T60" i="2"/>
  <c r="U60" i="2"/>
  <c r="V60" i="2"/>
  <c r="W60" i="2"/>
  <c r="X60" i="2"/>
  <c r="Y60" i="2"/>
  <c r="Z60" i="2"/>
  <c r="AA60" i="2"/>
  <c r="AB60" i="2"/>
  <c r="AC60" i="2"/>
  <c r="AD60" i="2"/>
  <c r="AE60" i="2"/>
  <c r="AF60" i="2"/>
  <c r="AH60" i="2"/>
  <c r="AI60" i="2"/>
  <c r="AJ60" i="2"/>
  <c r="K61" i="2"/>
  <c r="L61" i="2"/>
  <c r="M61" i="2"/>
  <c r="N61" i="2"/>
  <c r="O61" i="2"/>
  <c r="P61" i="2"/>
  <c r="Q61" i="2"/>
  <c r="R61" i="2"/>
  <c r="S61" i="2"/>
  <c r="T61" i="2"/>
  <c r="U61" i="2"/>
  <c r="V61" i="2"/>
  <c r="W61" i="2"/>
  <c r="X61" i="2"/>
  <c r="Y61" i="2"/>
  <c r="Z61" i="2"/>
  <c r="AA61" i="2"/>
  <c r="AB61" i="2"/>
  <c r="AC61" i="2"/>
  <c r="AD61" i="2"/>
  <c r="AE61" i="2"/>
  <c r="AF61" i="2"/>
  <c r="AH61" i="2"/>
  <c r="AI61" i="2"/>
  <c r="AJ61" i="2"/>
  <c r="K62" i="2"/>
  <c r="L62" i="2"/>
  <c r="M62" i="2"/>
  <c r="N62" i="2"/>
  <c r="O62" i="2"/>
  <c r="P62" i="2"/>
  <c r="Q62" i="2"/>
  <c r="R62" i="2"/>
  <c r="S62" i="2"/>
  <c r="T62" i="2"/>
  <c r="U62" i="2"/>
  <c r="V62" i="2"/>
  <c r="W62" i="2"/>
  <c r="X62" i="2"/>
  <c r="Y62" i="2"/>
  <c r="Z62" i="2"/>
  <c r="AA62" i="2"/>
  <c r="AB62" i="2"/>
  <c r="AC62" i="2"/>
  <c r="AD62" i="2"/>
  <c r="AE62" i="2"/>
  <c r="AF62" i="2"/>
  <c r="AH62" i="2"/>
  <c r="AI62" i="2"/>
  <c r="AJ62" i="2"/>
  <c r="K63" i="2"/>
  <c r="L63" i="2"/>
  <c r="M63" i="2"/>
  <c r="N63" i="2"/>
  <c r="O63" i="2"/>
  <c r="P63" i="2"/>
  <c r="Q63" i="2"/>
  <c r="R63" i="2"/>
  <c r="S63" i="2"/>
  <c r="T63" i="2"/>
  <c r="U63" i="2"/>
  <c r="V63" i="2"/>
  <c r="W63" i="2"/>
  <c r="X63" i="2"/>
  <c r="Y63" i="2"/>
  <c r="Z63" i="2"/>
  <c r="AA63" i="2"/>
  <c r="AB63" i="2"/>
  <c r="AC63" i="2"/>
  <c r="AD63" i="2"/>
  <c r="AE63" i="2"/>
  <c r="AF63" i="2"/>
  <c r="AH63" i="2"/>
  <c r="AI63" i="2"/>
  <c r="AJ63" i="2"/>
  <c r="K64" i="2"/>
  <c r="L64" i="2"/>
  <c r="M64" i="2"/>
  <c r="N64" i="2"/>
  <c r="O64" i="2"/>
  <c r="P64" i="2"/>
  <c r="Q64" i="2"/>
  <c r="R64" i="2"/>
  <c r="S64" i="2"/>
  <c r="T64" i="2"/>
  <c r="U64" i="2"/>
  <c r="V64" i="2"/>
  <c r="W64" i="2"/>
  <c r="X64" i="2"/>
  <c r="Y64" i="2"/>
  <c r="Z64" i="2"/>
  <c r="AA64" i="2"/>
  <c r="AB64" i="2"/>
  <c r="AC64" i="2"/>
  <c r="AD64" i="2"/>
  <c r="AE64" i="2"/>
  <c r="AF64" i="2"/>
  <c r="AH64" i="2"/>
  <c r="AI64" i="2"/>
  <c r="AJ64" i="2"/>
  <c r="K65" i="2"/>
  <c r="L65" i="2"/>
  <c r="M65" i="2"/>
  <c r="N65" i="2"/>
  <c r="O65" i="2"/>
  <c r="P65" i="2"/>
  <c r="Q65" i="2"/>
  <c r="R65" i="2"/>
  <c r="S65" i="2"/>
  <c r="T65" i="2"/>
  <c r="U65" i="2"/>
  <c r="V65" i="2"/>
  <c r="W65" i="2"/>
  <c r="X65" i="2"/>
  <c r="Y65" i="2"/>
  <c r="Z65" i="2"/>
  <c r="AA65" i="2"/>
  <c r="AB65" i="2"/>
  <c r="AC65" i="2"/>
  <c r="AD65" i="2"/>
  <c r="AE65" i="2"/>
  <c r="AF65" i="2"/>
  <c r="AH65" i="2"/>
  <c r="AI65" i="2"/>
  <c r="AJ65" i="2"/>
  <c r="K66" i="2"/>
  <c r="L66" i="2"/>
  <c r="M66" i="2"/>
  <c r="N66" i="2"/>
  <c r="O66" i="2"/>
  <c r="P66" i="2"/>
  <c r="Q66" i="2"/>
  <c r="R66" i="2"/>
  <c r="S66" i="2"/>
  <c r="T66" i="2"/>
  <c r="U66" i="2"/>
  <c r="V66" i="2"/>
  <c r="W66" i="2"/>
  <c r="X66" i="2"/>
  <c r="Y66" i="2"/>
  <c r="Z66" i="2"/>
  <c r="AA66" i="2"/>
  <c r="AB66" i="2"/>
  <c r="AC66" i="2"/>
  <c r="AD66" i="2"/>
  <c r="AE66" i="2"/>
  <c r="AF66" i="2"/>
  <c r="AH66" i="2"/>
  <c r="AI66" i="2"/>
  <c r="AJ66" i="2"/>
  <c r="K67" i="2"/>
  <c r="L67" i="2"/>
  <c r="M67" i="2"/>
  <c r="N67" i="2"/>
  <c r="O67" i="2"/>
  <c r="P67" i="2"/>
  <c r="Q67" i="2"/>
  <c r="R67" i="2"/>
  <c r="S67" i="2"/>
  <c r="T67" i="2"/>
  <c r="U67" i="2"/>
  <c r="V67" i="2"/>
  <c r="W67" i="2"/>
  <c r="X67" i="2"/>
  <c r="Y67" i="2"/>
  <c r="Z67" i="2"/>
  <c r="AA67" i="2"/>
  <c r="AB67" i="2"/>
  <c r="AC67" i="2"/>
  <c r="AD67" i="2"/>
  <c r="AE67" i="2"/>
  <c r="AF67" i="2"/>
  <c r="AH67" i="2"/>
  <c r="AI67" i="2"/>
  <c r="AJ67" i="2"/>
  <c r="K68" i="2"/>
  <c r="L68" i="2"/>
  <c r="M68" i="2"/>
  <c r="N68" i="2"/>
  <c r="O68" i="2"/>
  <c r="P68" i="2"/>
  <c r="Q68" i="2"/>
  <c r="R68" i="2"/>
  <c r="S68" i="2"/>
  <c r="T68" i="2"/>
  <c r="U68" i="2"/>
  <c r="V68" i="2"/>
  <c r="W68" i="2"/>
  <c r="X68" i="2"/>
  <c r="Y68" i="2"/>
  <c r="Z68" i="2"/>
  <c r="AA68" i="2"/>
  <c r="AB68" i="2"/>
  <c r="AC68" i="2"/>
  <c r="AD68" i="2"/>
  <c r="AE68" i="2"/>
  <c r="AF68" i="2"/>
  <c r="AH68" i="2"/>
  <c r="AI68" i="2"/>
  <c r="AJ68" i="2"/>
  <c r="K69" i="2"/>
  <c r="L69" i="2"/>
  <c r="M69" i="2"/>
  <c r="N69" i="2"/>
  <c r="O69" i="2"/>
  <c r="P69" i="2"/>
  <c r="Q69" i="2"/>
  <c r="R69" i="2"/>
  <c r="S69" i="2"/>
  <c r="T69" i="2"/>
  <c r="U69" i="2"/>
  <c r="V69" i="2"/>
  <c r="W69" i="2"/>
  <c r="X69" i="2"/>
  <c r="Y69" i="2"/>
  <c r="Z69" i="2"/>
  <c r="AA69" i="2"/>
  <c r="AB69" i="2"/>
  <c r="AC69" i="2"/>
  <c r="AD69" i="2"/>
  <c r="AE69" i="2"/>
  <c r="AF69" i="2"/>
  <c r="AH69" i="2"/>
  <c r="AI69" i="2"/>
  <c r="AJ69" i="2"/>
  <c r="K70" i="2"/>
  <c r="L70" i="2"/>
  <c r="M70" i="2"/>
  <c r="N70" i="2"/>
  <c r="O70" i="2"/>
  <c r="P70" i="2"/>
  <c r="Q70" i="2"/>
  <c r="R70" i="2"/>
  <c r="S70" i="2"/>
  <c r="T70" i="2"/>
  <c r="U70" i="2"/>
  <c r="V70" i="2"/>
  <c r="W70" i="2"/>
  <c r="X70" i="2"/>
  <c r="Y70" i="2"/>
  <c r="Z70" i="2"/>
  <c r="AA70" i="2"/>
  <c r="AB70" i="2"/>
  <c r="AC70" i="2"/>
  <c r="AD70" i="2"/>
  <c r="AE70" i="2"/>
  <c r="AF70" i="2"/>
  <c r="AH70" i="2"/>
  <c r="AI70" i="2"/>
  <c r="AJ70" i="2"/>
  <c r="K71" i="2"/>
  <c r="L71" i="2"/>
  <c r="M71" i="2"/>
  <c r="N71" i="2"/>
  <c r="O71" i="2"/>
  <c r="P71" i="2"/>
  <c r="Q71" i="2"/>
  <c r="R71" i="2"/>
  <c r="S71" i="2"/>
  <c r="T71" i="2"/>
  <c r="U71" i="2"/>
  <c r="V71" i="2"/>
  <c r="W71" i="2"/>
  <c r="X71" i="2"/>
  <c r="Y71" i="2"/>
  <c r="Z71" i="2"/>
  <c r="AA71" i="2"/>
  <c r="AB71" i="2"/>
  <c r="AC71" i="2"/>
  <c r="AD71" i="2"/>
  <c r="AE71" i="2"/>
  <c r="AF71" i="2"/>
  <c r="AH71" i="2"/>
  <c r="AI71" i="2"/>
  <c r="AJ71" i="2"/>
  <c r="AJ6" i="2"/>
  <c r="AI6" i="2"/>
  <c r="AH6" i="2"/>
  <c r="AF6" i="2"/>
  <c r="AE6" i="2"/>
  <c r="AD6" i="2"/>
  <c r="AC6" i="2"/>
  <c r="AB6" i="2"/>
  <c r="AA6" i="2"/>
  <c r="Z6" i="2"/>
  <c r="Y6" i="2"/>
  <c r="X6" i="2"/>
  <c r="W6" i="2"/>
  <c r="V6" i="2"/>
  <c r="U6" i="2"/>
  <c r="T6" i="2"/>
  <c r="S6" i="2"/>
  <c r="R6" i="2"/>
  <c r="Q6" i="2"/>
  <c r="P6" i="2"/>
  <c r="O6" i="2"/>
  <c r="N6" i="2"/>
  <c r="M6" i="2"/>
  <c r="L6" i="2"/>
  <c r="N72" i="20" l="1"/>
  <c r="R72" i="20"/>
  <c r="V72" i="20"/>
  <c r="Z72" i="20"/>
  <c r="AD72" i="20"/>
  <c r="AH72" i="21"/>
  <c r="N72" i="21"/>
  <c r="R72" i="21"/>
  <c r="V72" i="21"/>
  <c r="Z72" i="21"/>
  <c r="AD72" i="21"/>
  <c r="AJ72" i="2"/>
  <c r="AH72" i="20"/>
  <c r="O82" i="23"/>
  <c r="K72" i="20"/>
  <c r="O72" i="20"/>
  <c r="S72" i="20"/>
  <c r="W72" i="20"/>
  <c r="AA72" i="20"/>
  <c r="AE72" i="20"/>
  <c r="AI72" i="20"/>
  <c r="K72" i="21"/>
  <c r="O72" i="21"/>
  <c r="S72" i="21"/>
  <c r="W72" i="21"/>
  <c r="AA72" i="21"/>
  <c r="AE72" i="21"/>
  <c r="AI72" i="21"/>
  <c r="O49" i="18"/>
  <c r="N72" i="22"/>
  <c r="R72" i="22"/>
  <c r="V72" i="22"/>
  <c r="Z72" i="22"/>
  <c r="AD72" i="22"/>
  <c r="AH72" i="22"/>
  <c r="L72" i="20"/>
  <c r="P72" i="20"/>
  <c r="T72" i="20"/>
  <c r="X72" i="20"/>
  <c r="AB72" i="20"/>
  <c r="AF72" i="20"/>
  <c r="AJ72" i="20"/>
  <c r="L72" i="21"/>
  <c r="P72" i="21"/>
  <c r="T72" i="21"/>
  <c r="X72" i="21"/>
  <c r="AB72" i="21"/>
  <c r="AF72" i="21"/>
  <c r="AJ72" i="21"/>
  <c r="L72" i="22"/>
  <c r="P72" i="22"/>
  <c r="T72" i="22"/>
  <c r="X72" i="22"/>
  <c r="AB72" i="22"/>
  <c r="AF72" i="22"/>
  <c r="AJ72" i="22"/>
  <c r="M72" i="20"/>
  <c r="Q72" i="20"/>
  <c r="U72" i="20"/>
  <c r="Y72" i="20"/>
  <c r="AC72" i="20"/>
  <c r="AG72" i="20"/>
  <c r="M72" i="21"/>
  <c r="Q72" i="21"/>
  <c r="U72" i="21"/>
  <c r="Y72" i="21"/>
  <c r="AC72" i="21"/>
  <c r="AG72" i="21"/>
  <c r="O72" i="2"/>
  <c r="AC72" i="2"/>
  <c r="M72" i="22"/>
  <c r="Q72" i="22"/>
  <c r="U72" i="22"/>
  <c r="Y72" i="22"/>
  <c r="AC72" i="22"/>
  <c r="AG72" i="22"/>
  <c r="T72" i="2"/>
  <c r="W72" i="2"/>
  <c r="AA72" i="2"/>
  <c r="S72" i="2"/>
  <c r="AI72" i="2"/>
  <c r="N72" i="2"/>
  <c r="X72" i="2"/>
  <c r="L72" i="2"/>
  <c r="AE72" i="2"/>
  <c r="K72" i="2"/>
  <c r="K72" i="22"/>
  <c r="O72" i="22"/>
  <c r="S72" i="22"/>
  <c r="W72" i="22"/>
  <c r="AA72" i="22"/>
  <c r="AE72" i="22"/>
  <c r="AI72" i="22"/>
  <c r="AH72" i="2"/>
  <c r="R72" i="2"/>
  <c r="AG72" i="2"/>
  <c r="M72" i="2"/>
  <c r="Q72" i="2"/>
  <c r="U72" i="2"/>
  <c r="V72" i="2"/>
  <c r="I46" i="18" s="1"/>
  <c r="Z72" i="2"/>
  <c r="AD72" i="2"/>
  <c r="I60" i="23" s="1"/>
  <c r="P72" i="2"/>
  <c r="AB72" i="2"/>
  <c r="AF72" i="2"/>
  <c r="Y72" i="2"/>
  <c r="K57" i="18"/>
  <c r="H16" i="3"/>
  <c r="K82" i="18" s="1"/>
  <c r="K63" i="18"/>
  <c r="K80" i="18"/>
  <c r="K16" i="3"/>
  <c r="K14" i="3"/>
  <c r="K9" i="3"/>
  <c r="K6" i="3"/>
  <c r="K94" i="14"/>
  <c r="K91" i="14"/>
  <c r="K86" i="14"/>
  <c r="K83" i="14"/>
  <c r="K75" i="14"/>
  <c r="K69" i="14"/>
  <c r="H69" i="14" s="1"/>
  <c r="K63" i="14"/>
  <c r="K57" i="14"/>
  <c r="K51" i="14"/>
  <c r="K45" i="14"/>
  <c r="H45" i="14" s="1"/>
  <c r="K38" i="14"/>
  <c r="H38" i="14" s="1"/>
  <c r="K32" i="14"/>
  <c r="K26" i="14"/>
  <c r="H26" i="14" s="1"/>
  <c r="K20" i="14"/>
  <c r="K14" i="14"/>
  <c r="H14" i="14" s="1"/>
  <c r="K8" i="14"/>
  <c r="E14" i="5"/>
  <c r="H75" i="14"/>
  <c r="J75" i="14"/>
  <c r="J69" i="14"/>
  <c r="J63" i="14"/>
  <c r="J57" i="14"/>
  <c r="J38" i="14"/>
  <c r="J32" i="14"/>
  <c r="J26" i="14"/>
  <c r="J20" i="14"/>
  <c r="K46" i="23"/>
  <c r="K40" i="23"/>
  <c r="K44" i="23"/>
  <c r="K38" i="23"/>
  <c r="J94" i="14"/>
  <c r="J91" i="14"/>
  <c r="I26" i="18" l="1"/>
  <c r="I38" i="18"/>
  <c r="I52" i="23"/>
  <c r="E31" i="23"/>
  <c r="I30" i="18"/>
  <c r="I44" i="18"/>
  <c r="I36" i="18"/>
  <c r="I80" i="23"/>
  <c r="I32" i="18"/>
  <c r="I76" i="23"/>
  <c r="I28" i="18"/>
  <c r="H57" i="14"/>
  <c r="K11" i="23" s="1"/>
  <c r="I64" i="23"/>
  <c r="I24" i="18"/>
  <c r="I42" i="18"/>
  <c r="H8" i="14"/>
  <c r="K5" i="23" s="1"/>
  <c r="I56" i="23"/>
  <c r="I66" i="23"/>
  <c r="I22" i="18"/>
  <c r="I40" i="18"/>
  <c r="H32" i="14"/>
  <c r="K13" i="23" s="1"/>
  <c r="H63" i="14"/>
  <c r="K25" i="23" s="1"/>
  <c r="O25" i="23" s="1"/>
  <c r="H20" i="14"/>
  <c r="K9" i="23" s="1"/>
  <c r="I58" i="23"/>
  <c r="I54" i="23"/>
  <c r="I20" i="18"/>
  <c r="I34" i="18"/>
  <c r="I62" i="23"/>
  <c r="I78" i="23"/>
  <c r="H51" i="14"/>
  <c r="K21" i="23" s="1"/>
  <c r="K61" i="18"/>
  <c r="K53" i="18"/>
  <c r="K66" i="18"/>
  <c r="K59" i="18"/>
  <c r="K76" i="18"/>
  <c r="K68" i="18"/>
  <c r="K29" i="23"/>
  <c r="O29" i="23" s="1"/>
  <c r="K27" i="23"/>
  <c r="K15" i="23"/>
  <c r="O15" i="23" s="1"/>
  <c r="K23" i="23"/>
  <c r="K85" i="18"/>
  <c r="K7" i="23"/>
  <c r="K78" i="18"/>
  <c r="K87" i="18"/>
  <c r="K72" i="18"/>
  <c r="K55" i="18"/>
  <c r="K74" i="18"/>
  <c r="K19" i="23"/>
  <c r="J86" i="14"/>
  <c r="J83" i="14"/>
  <c r="O44" i="23"/>
  <c r="O40" i="23"/>
  <c r="O11" i="23" l="1"/>
  <c r="O38" i="23"/>
  <c r="O46" i="23"/>
  <c r="E92" i="23"/>
  <c r="E72" i="22"/>
  <c r="E72" i="21"/>
  <c r="E72" i="20"/>
  <c r="J16" i="3"/>
  <c r="J14" i="3"/>
  <c r="J9" i="3"/>
  <c r="J6" i="3"/>
  <c r="AF26" i="1"/>
  <c r="A74" i="2" s="1"/>
  <c r="AF24" i="1"/>
  <c r="AF21" i="1"/>
  <c r="AF18" i="1"/>
  <c r="O48" i="23" l="1"/>
  <c r="B91" i="18"/>
  <c r="F86" i="23"/>
  <c r="A75" i="20"/>
  <c r="I5" i="5"/>
  <c r="A75" i="22"/>
  <c r="A75" i="21"/>
  <c r="O87" i="18"/>
  <c r="O80" i="18"/>
  <c r="O68" i="18"/>
  <c r="O57" i="18"/>
  <c r="O66" i="18"/>
  <c r="O76" i="18"/>
  <c r="O85" i="18"/>
  <c r="O55" i="18"/>
  <c r="O63" i="18"/>
  <c r="O74" i="18"/>
  <c r="O82" i="18"/>
  <c r="O61" i="18"/>
  <c r="O72" i="18"/>
  <c r="O59" i="18"/>
  <c r="O78" i="18"/>
  <c r="O53" i="18"/>
  <c r="AH15" i="1"/>
  <c r="AG15" i="1"/>
  <c r="AG13" i="1"/>
  <c r="AF13" i="1"/>
  <c r="O90" i="18" l="1"/>
  <c r="L5" i="18"/>
  <c r="E72" i="2"/>
  <c r="E73" i="20" s="1"/>
  <c r="E73" i="21" s="1"/>
  <c r="E73" i="22" s="1"/>
  <c r="I5" i="18" s="1"/>
  <c r="L7" i="18" l="1"/>
  <c r="L9" i="18"/>
  <c r="L11" i="18"/>
  <c r="L13" i="18"/>
  <c r="J51" i="14"/>
  <c r="J45" i="14" l="1"/>
  <c r="J14" i="14"/>
  <c r="I13" i="18" l="1"/>
  <c r="O13" i="18" s="1"/>
  <c r="I7" i="18"/>
  <c r="O27" i="23"/>
  <c r="J8" i="14"/>
  <c r="O23" i="23" l="1"/>
  <c r="O19" i="23"/>
  <c r="O5" i="23"/>
  <c r="O9" i="23"/>
  <c r="I9" i="18"/>
  <c r="O7" i="18"/>
  <c r="O21" i="23" l="1"/>
  <c r="O7" i="23"/>
  <c r="O13" i="23"/>
  <c r="I11" i="18"/>
  <c r="O11" i="18" s="1"/>
  <c r="O9" i="18"/>
  <c r="O78" i="14"/>
  <c r="O33" i="23" l="1"/>
  <c r="O15" i="18"/>
  <c r="O26" i="1"/>
  <c r="O83" i="23" l="1"/>
  <c r="I89" i="23" s="1"/>
  <c r="I8" i="5" l="1"/>
</calcChain>
</file>

<file path=xl/sharedStrings.xml><?xml version="1.0" encoding="utf-8"?>
<sst xmlns="http://schemas.openxmlformats.org/spreadsheetml/2006/main" count="1986" uniqueCount="1043">
  <si>
    <t>KENYATAAN TUNTUTAN ELAUN PERJALANAN DALAM NEGERI</t>
  </si>
  <si>
    <t>MAKLUMAT PEGAWAI</t>
  </si>
  <si>
    <t>:</t>
  </si>
  <si>
    <t>Jumlah</t>
  </si>
  <si>
    <t>Kenderaan</t>
  </si>
  <si>
    <t>No. Pendaftaran</t>
  </si>
  <si>
    <t>Kelas Tuntutan</t>
  </si>
  <si>
    <t>Alamat Pejabat</t>
  </si>
  <si>
    <t>Alamat Rumah</t>
  </si>
  <si>
    <t>500 km pertama</t>
  </si>
  <si>
    <t>x</t>
  </si>
  <si>
    <t>km</t>
  </si>
  <si>
    <t>sen/km :</t>
  </si>
  <si>
    <t>RM</t>
  </si>
  <si>
    <t>TUNTUTAN TAMBANG PENGANGKUTAN JALAN</t>
  </si>
  <si>
    <t>TUNTUTAN PELBAGAI</t>
  </si>
  <si>
    <t xml:space="preserve">501-1000 km </t>
  </si>
  <si>
    <t>1001-1700 km</t>
  </si>
  <si>
    <t>1701 km dan seterusnya</t>
  </si>
  <si>
    <t xml:space="preserve">    KENYATAAN TUNTUTAN</t>
  </si>
  <si>
    <t>Tarikh</t>
  </si>
  <si>
    <t>LAMPIRAN 'A'</t>
  </si>
  <si>
    <t>BAGI</t>
  </si>
  <si>
    <t>/</t>
  </si>
  <si>
    <t>(BULAN)</t>
  </si>
  <si>
    <t>(TAHUN)</t>
  </si>
  <si>
    <t>PENGESAHAN PENGGUNAAN TOUCH &amp; GO</t>
  </si>
  <si>
    <t>menggunakan perkhidmatan Touch &amp; Go bagi perjalanan urusan rasmi</t>
  </si>
  <si>
    <t>Jabatan seperti tarikh-tarikg berikut:</t>
  </si>
  <si>
    <t>Dari</t>
  </si>
  <si>
    <t>Ke</t>
  </si>
  <si>
    <t>Jumlah (RM)</t>
  </si>
  <si>
    <t>Adalah saya ……......………………………………………………………………telah</t>
  </si>
  <si>
    <t>JUMLAH BESAR</t>
  </si>
  <si>
    <t>(Tandatangan anggota)</t>
  </si>
  <si>
    <t>Cop</t>
  </si>
  <si>
    <t>___________________________</t>
  </si>
  <si>
    <t>NAMA (HURUF BESAR)</t>
  </si>
  <si>
    <t>Nama Bank</t>
  </si>
  <si>
    <t>Alamat Cawangan Bank</t>
  </si>
  <si>
    <t xml:space="preserve">Pendapatan (RM) </t>
  </si>
  <si>
    <t xml:space="preserve">Jawatan / Gred / Kumpulan </t>
  </si>
  <si>
    <t>HOSPITAL DUCHESS OF KENT</t>
  </si>
  <si>
    <t>KM 3.2, JALAN UTARA</t>
  </si>
  <si>
    <t>90000, SANDAKAN</t>
  </si>
  <si>
    <t>SABAH</t>
  </si>
  <si>
    <t>No.Akaun Bank Pegawai</t>
  </si>
  <si>
    <t>c.c</t>
  </si>
  <si>
    <t>Kapasiti Enjin</t>
  </si>
  <si>
    <t>Negeri</t>
  </si>
  <si>
    <t>Poskod</t>
  </si>
  <si>
    <t>Gred</t>
  </si>
  <si>
    <t>-</t>
  </si>
  <si>
    <t>MAKLUMAT PENGINAPAN DI LUAR PEJABAT</t>
  </si>
  <si>
    <t>H</t>
  </si>
  <si>
    <t>P</t>
  </si>
  <si>
    <t>Pengarah Hospital</t>
  </si>
  <si>
    <t>Timbalan Pengarah (Perubatan)</t>
  </si>
  <si>
    <t>Timbalan Pengarah (Farmasi)</t>
  </si>
  <si>
    <t>Timbalan Pengarah (Kesihatan Awam)</t>
  </si>
  <si>
    <t>Timbalan Pengarah (Pengurusan)</t>
  </si>
  <si>
    <t>Pakar Perubatan Anestesiologi</t>
  </si>
  <si>
    <t>Pakar Perubatan Nefrologi</t>
  </si>
  <si>
    <t>Pakar Perubatan Oftalmologi</t>
  </si>
  <si>
    <t>Pakar Perubatan Orthopedik</t>
  </si>
  <si>
    <t>Pakar Perubatan Umum</t>
  </si>
  <si>
    <t>Pakar Perubatan Kaji Penyakit</t>
  </si>
  <si>
    <t>Pakar Perubatan Traumatologi</t>
  </si>
  <si>
    <t>Pakar Perubatan Bedah Umum</t>
  </si>
  <si>
    <t>Pakar Perubatan Jiwa</t>
  </si>
  <si>
    <t>Pakar Perubatan Radiologi</t>
  </si>
  <si>
    <t>Pakar Perubatan Forensik</t>
  </si>
  <si>
    <t>Pakar Perubatan Keluarga</t>
  </si>
  <si>
    <t>Pegawai Farmasi</t>
  </si>
  <si>
    <t>Pegawai Tadbir (Rekod Perubatan)</t>
  </si>
  <si>
    <t>Pegawai Teknologi Maklumat</t>
  </si>
  <si>
    <t>Pegawai Undang-Undang</t>
  </si>
  <si>
    <t>Pegawai Pembangunan Masyarakat</t>
  </si>
  <si>
    <t>Pegawai Optometri</t>
  </si>
  <si>
    <t>Pegawai Dietetik</t>
  </si>
  <si>
    <t xml:space="preserve">Pegawai Perubatan                                                                                                          </t>
  </si>
  <si>
    <t>Pegawai Perubatan Siswazah</t>
  </si>
  <si>
    <t>Pegawai Tadbir dan Diplomatik</t>
  </si>
  <si>
    <t>Pegawai Perangkaan</t>
  </si>
  <si>
    <t>Pegawai Sains (Kimia Hayat)</t>
  </si>
  <si>
    <t>Pegawai Sains (Mikrobiologi)</t>
  </si>
  <si>
    <t>Pegawai Pemulihan Perubatan (Pendengaran)</t>
  </si>
  <si>
    <t>Pegawai Pemulihan Perubatan (Pertuturan)</t>
  </si>
  <si>
    <t>Pegawai Pemulihan Perubatan (Anggota)</t>
  </si>
  <si>
    <t>Pegawai Pemulihan Perubatan (Carakerja)</t>
  </si>
  <si>
    <t>Jururawat</t>
  </si>
  <si>
    <t>Penolong Pegawai Perubatan</t>
  </si>
  <si>
    <t>Juru X-Ray</t>
  </si>
  <si>
    <t>Pegawai Psikologi</t>
  </si>
  <si>
    <t>Pegawai Penerangan (Pendidikan Kesihatan)</t>
  </si>
  <si>
    <t>Akauntan</t>
  </si>
  <si>
    <t>Jurutera (Elektrik)</t>
  </si>
  <si>
    <t>Jurutera (Awam)</t>
  </si>
  <si>
    <t>Arkitek</t>
  </si>
  <si>
    <t>Jurutera (Mekanikal)</t>
  </si>
  <si>
    <t>Pegawai Syariah</t>
  </si>
  <si>
    <t>Jurukur Bahan (QS)</t>
  </si>
  <si>
    <t>Juruteknologi Makmal Perubatan</t>
  </si>
  <si>
    <t>Jurupulih Perubatan (Carakerja)</t>
  </si>
  <si>
    <t>Jurupulih Perubatan (Anggota)</t>
  </si>
  <si>
    <t>Penolong Pegawai Farmasi</t>
  </si>
  <si>
    <t>Juruteknik Perubatan (X-ray)</t>
  </si>
  <si>
    <t>Penolong Pegawai Kesihatan Persekitaran</t>
  </si>
  <si>
    <t>Jururawat Masyarakat</t>
  </si>
  <si>
    <t>Pembantu Kesihatan Awam</t>
  </si>
  <si>
    <t>Penolong Jurutera (Elektrik)</t>
  </si>
  <si>
    <t>Penolong Jurutera (Mekanikal)</t>
  </si>
  <si>
    <t>Penolong Jurutera (Awam)</t>
  </si>
  <si>
    <t>Penolong Jurukur Bahan</t>
  </si>
  <si>
    <t>Penolong Pegawai Keselamatan</t>
  </si>
  <si>
    <t>Penolong Pegawai Pembangunan Masyarakat</t>
  </si>
  <si>
    <t>Pegawai Keselamatan</t>
  </si>
  <si>
    <t>Penolong Pegawai Penyelidik</t>
  </si>
  <si>
    <t>Penolong Pegawai Psikologi</t>
  </si>
  <si>
    <t>Penolong Pegawai Tadbir (Eksekutif)</t>
  </si>
  <si>
    <t>Penolong Pegawai Tadbir (Rekod Perubatan)</t>
  </si>
  <si>
    <t>Penolong Pegawai Tadbir (Penyelenggara Stor)</t>
  </si>
  <si>
    <t>Penolong Akauntan</t>
  </si>
  <si>
    <t>Penolong Pegawai Penerangan</t>
  </si>
  <si>
    <t>Penolong Pegawai Hal Ehwal Islam</t>
  </si>
  <si>
    <t>Pegawai Hal Ehwal Islam</t>
  </si>
  <si>
    <t>Penolong Pegawai Teknologi Maklumat</t>
  </si>
  <si>
    <t>Penolong Pegawai Penyediaan Makanan</t>
  </si>
  <si>
    <t>Pembantu Tadbir (Perkeranian &amp; Operasi)</t>
  </si>
  <si>
    <t>Pembantu Tadbir (Kewangan)</t>
  </si>
  <si>
    <t>Setiausaha Pejabat</t>
  </si>
  <si>
    <t>Penyelia Asrama</t>
  </si>
  <si>
    <t>Pembantu Keselamatan</t>
  </si>
  <si>
    <t>Juruteknik Komputer</t>
  </si>
  <si>
    <t>Pembantu Perpustakaan</t>
  </si>
  <si>
    <t>Pegawai Khidmat Pelanggan</t>
  </si>
  <si>
    <t>Pembantu Penyediaan Makanan</t>
  </si>
  <si>
    <t>Pembantu Teknologi Makmal Perubatan</t>
  </si>
  <si>
    <t>Penolong Jururawat</t>
  </si>
  <si>
    <t>Pembantu Perawatan Kesihatan</t>
  </si>
  <si>
    <t>Pekerja Awam Khas (Otokleb)</t>
  </si>
  <si>
    <t>Pemandu Kenderaan</t>
  </si>
  <si>
    <t>Pembantu Am Pejabat</t>
  </si>
  <si>
    <t>Tukang Masak</t>
  </si>
  <si>
    <t>Pekerja Awam</t>
  </si>
  <si>
    <t>Pembantu Awam</t>
  </si>
  <si>
    <t>SENARAI JAWATAN</t>
  </si>
  <si>
    <t>Pakar Perubatan Obstetrik &amp; Ginekologi (O&amp;G)</t>
  </si>
  <si>
    <t>Pakar Perubatan Otorinolaringologi (ENT)</t>
  </si>
  <si>
    <t>SENARAI BANK</t>
  </si>
  <si>
    <t>Affin Bank Berhad</t>
  </si>
  <si>
    <t>L</t>
  </si>
  <si>
    <t>Alliance Bank Malaysia Berhad</t>
  </si>
  <si>
    <t>AmBank (M) Berhad</t>
  </si>
  <si>
    <t>F</t>
  </si>
  <si>
    <t>CIMB Bank Berhad</t>
  </si>
  <si>
    <t>Citibank Berhad</t>
  </si>
  <si>
    <t>HSBC Bank Malaysia Berhad</t>
  </si>
  <si>
    <t>Hong Leong Bank Berhad</t>
  </si>
  <si>
    <t>National Bank of Abu Dhabi Malaysia Berhad</t>
  </si>
  <si>
    <t>OCBC Bank (Malaysia) Berhad</t>
  </si>
  <si>
    <t>Public Bank Berhad</t>
  </si>
  <si>
    <t>RHB Bank Berhad</t>
  </si>
  <si>
    <t>Standard Chartered Bank Malaysia Berhad</t>
  </si>
  <si>
    <t>United Overseas Bank (Malaysia) Bhd.</t>
  </si>
  <si>
    <t>Affin Islamic Bank Berhad</t>
  </si>
  <si>
    <t>Al Rajhi Banking &amp; Investment Corporation (Malaysia) Berhad</t>
  </si>
  <si>
    <t>Alliance Islamic Bank Berhad</t>
  </si>
  <si>
    <t>AmIslamic Bank Berhad</t>
  </si>
  <si>
    <t>Asian Finance Bank Berhad</t>
  </si>
  <si>
    <t>Bank Islam Malaysia Berhad</t>
  </si>
  <si>
    <t>Bank Muamalat Malaysia Berhad</t>
  </si>
  <si>
    <t>CIMB Islamic Bank Berhad</t>
  </si>
  <si>
    <t>HSBC Amanah Malaysia Berhad</t>
  </si>
  <si>
    <t>Hong Leong Islamic Bank Berhad</t>
  </si>
  <si>
    <t>Kuwait Finance House (Malaysia) Berhad</t>
  </si>
  <si>
    <t>Maybank Islamic Berhad</t>
  </si>
  <si>
    <t>OCBC Al-Amin Bank Berhad</t>
  </si>
  <si>
    <t>Public Islamic Bank Berhad</t>
  </si>
  <si>
    <t>RHB Islamic Bank Berhad</t>
  </si>
  <si>
    <t>Standard Chartered Saadiq Berhad</t>
  </si>
  <si>
    <t>SENARAI CC KENDERAAN</t>
  </si>
  <si>
    <t>Proton Saga</t>
  </si>
  <si>
    <t>Proton Satria</t>
  </si>
  <si>
    <t>Proton Tiara</t>
  </si>
  <si>
    <t>Proton Juara</t>
  </si>
  <si>
    <t>Proton Savvy</t>
  </si>
  <si>
    <t>Proton Iswara</t>
  </si>
  <si>
    <t>MODEL KENDERAAN</t>
  </si>
  <si>
    <t>Proton Exora</t>
  </si>
  <si>
    <t>Proton Iriz</t>
  </si>
  <si>
    <t>Proton Preve'</t>
  </si>
  <si>
    <t>Proton Suprima S</t>
  </si>
  <si>
    <t>Perodua Alza</t>
  </si>
  <si>
    <t>Perodua Myvi</t>
  </si>
  <si>
    <t>Perodua Viva</t>
  </si>
  <si>
    <t>Perodua Kancil</t>
  </si>
  <si>
    <t>Perodua Rusa</t>
  </si>
  <si>
    <t>Perodua Kembara</t>
  </si>
  <si>
    <t>Perodua Nautica</t>
  </si>
  <si>
    <t>Toyota Rush</t>
  </si>
  <si>
    <t>Toyota Innova</t>
  </si>
  <si>
    <t>Toyota Avanza</t>
  </si>
  <si>
    <t>Toyota Corolla</t>
  </si>
  <si>
    <t>Toyota Camry</t>
  </si>
  <si>
    <t>Proton Inspira</t>
  </si>
  <si>
    <t>Proton Perdana</t>
  </si>
  <si>
    <t>Proton Waja</t>
  </si>
  <si>
    <t>Proton Gen-2</t>
  </si>
  <si>
    <t>Proton Putra</t>
  </si>
  <si>
    <t>Toyota Altis</t>
  </si>
  <si>
    <t>Toyota Alphard</t>
  </si>
  <si>
    <t>Toyota Estima</t>
  </si>
  <si>
    <t>Toyota Previa</t>
  </si>
  <si>
    <t>Toyota Crown</t>
  </si>
  <si>
    <t>Toyota Ipsum</t>
  </si>
  <si>
    <t>Toyota Caldina</t>
  </si>
  <si>
    <t>Toyota Hilux</t>
  </si>
  <si>
    <t>Toyota Fortuner</t>
  </si>
  <si>
    <t>Toyota Etios</t>
  </si>
  <si>
    <t>Mitsubishi Triton</t>
  </si>
  <si>
    <t>Mitsubishi Mirage</t>
  </si>
  <si>
    <t>Mitsubishi</t>
  </si>
  <si>
    <t>Mitsubishi Storm</t>
  </si>
  <si>
    <t>Mitsubishi Colt</t>
  </si>
  <si>
    <t>Mitsubishi Lancer</t>
  </si>
  <si>
    <t>Mitsubishi ASX</t>
  </si>
  <si>
    <t>Mitsubishi L200</t>
  </si>
  <si>
    <t>Mitsubishi Attrage</t>
  </si>
  <si>
    <t>Mitsubishi Outlander</t>
  </si>
  <si>
    <t>Mitsubishi Delica</t>
  </si>
  <si>
    <t>Toyota Lite Ace</t>
  </si>
  <si>
    <t>Mitsubishi Pajero</t>
  </si>
  <si>
    <t>Mitsubishi Galant</t>
  </si>
  <si>
    <t>Honda Civic</t>
  </si>
  <si>
    <t>Honda Jazz</t>
  </si>
  <si>
    <t>Honda Accord</t>
  </si>
  <si>
    <t>Honda CRV</t>
  </si>
  <si>
    <t>Honda FRV</t>
  </si>
  <si>
    <t>Honda Freed</t>
  </si>
  <si>
    <t>Honda City</t>
  </si>
  <si>
    <t>Nissan Grand Livina</t>
  </si>
  <si>
    <t>Toyota Vellfire</t>
  </si>
  <si>
    <t>Nissan Elgrand</t>
  </si>
  <si>
    <t>Nissan Livina</t>
  </si>
  <si>
    <t>Nissan Teana</t>
  </si>
  <si>
    <t>Nissan Serena</t>
  </si>
  <si>
    <t>Nissan Bluebird</t>
  </si>
  <si>
    <t>Nissan Murano</t>
  </si>
  <si>
    <t>Nissan X-Trail</t>
  </si>
  <si>
    <t>Nissan Frontier</t>
  </si>
  <si>
    <t>Nissan Navara</t>
  </si>
  <si>
    <t>Nissan Sentra</t>
  </si>
  <si>
    <t>Nissan Sylphy</t>
  </si>
  <si>
    <t>Nissan Latio</t>
  </si>
  <si>
    <t>Nissan Almera</t>
  </si>
  <si>
    <t>Nissan 120Y</t>
  </si>
  <si>
    <t>Nissan Versa</t>
  </si>
  <si>
    <t>Nissan Note</t>
  </si>
  <si>
    <t>Nissan Cefiro</t>
  </si>
  <si>
    <t>Ford Focus</t>
  </si>
  <si>
    <t>Ford Fiesta</t>
  </si>
  <si>
    <t>Ford Kuga</t>
  </si>
  <si>
    <t>Ford Ecosport</t>
  </si>
  <si>
    <t>Ford Everest</t>
  </si>
  <si>
    <t>Ford Escape</t>
  </si>
  <si>
    <t>Ford Telstar</t>
  </si>
  <si>
    <t>Ford Laser</t>
  </si>
  <si>
    <t>Ford Ranger</t>
  </si>
  <si>
    <t>Ford Mondeo</t>
  </si>
  <si>
    <t>Ford Fusion</t>
  </si>
  <si>
    <t>Ford Lynx</t>
  </si>
  <si>
    <t>Isuzu D-Max</t>
  </si>
  <si>
    <t>Chevrolet Colorado</t>
  </si>
  <si>
    <t>Chevrolet Cruze</t>
  </si>
  <si>
    <t>Chevrolet Sonic</t>
  </si>
  <si>
    <t>Chevrolet Trailblazer</t>
  </si>
  <si>
    <t>Chevrolet Impala</t>
  </si>
  <si>
    <t>Chevrolet Captiva</t>
  </si>
  <si>
    <t>Chevrolet Aveo</t>
  </si>
  <si>
    <t>Nissan Vanette</t>
  </si>
  <si>
    <t xml:space="preserve">Nissan NV200 </t>
  </si>
  <si>
    <t>Nissan X-Gear</t>
  </si>
  <si>
    <t>Toyota Hiace</t>
  </si>
  <si>
    <t>Chevrolet Optra</t>
  </si>
  <si>
    <t>Proton Wira</t>
  </si>
  <si>
    <t>Toyota Prius</t>
  </si>
  <si>
    <t>Toyota Prius-C</t>
  </si>
  <si>
    <t>Honda Insight</t>
  </si>
  <si>
    <t>Honda CRZ</t>
  </si>
  <si>
    <t>Kia Sportage</t>
  </si>
  <si>
    <t>Kia Optima</t>
  </si>
  <si>
    <t>Kia Caren</t>
  </si>
  <si>
    <t>Kia Carnival</t>
  </si>
  <si>
    <t>Kia Picanto</t>
  </si>
  <si>
    <t>Kia Sephia</t>
  </si>
  <si>
    <t>Kia Soul</t>
  </si>
  <si>
    <t>Hyundai Tucson</t>
  </si>
  <si>
    <t>Hyundai Coupe</t>
  </si>
  <si>
    <t>Hyundai Accent</t>
  </si>
  <si>
    <t>Kia Spectra</t>
  </si>
  <si>
    <t>Kia Forte</t>
  </si>
  <si>
    <t>Kia Rondo</t>
  </si>
  <si>
    <t>Hyundai Elantra</t>
  </si>
  <si>
    <t>Hyundai Santa Fe</t>
  </si>
  <si>
    <t>Hyundai Velostar</t>
  </si>
  <si>
    <t>Hyundai Sonata</t>
  </si>
  <si>
    <t>Hyundai Azera</t>
  </si>
  <si>
    <t>Hyundai Atoz</t>
  </si>
  <si>
    <t>Hyundai i10</t>
  </si>
  <si>
    <t>Hyundai i40</t>
  </si>
  <si>
    <t>Naza Citra</t>
  </si>
  <si>
    <t>Naza Citra Rondo</t>
  </si>
  <si>
    <t>Naza Ria</t>
  </si>
  <si>
    <t>Naza Suria</t>
  </si>
  <si>
    <t>Naza Sutera</t>
  </si>
  <si>
    <t>Naza Forza</t>
  </si>
  <si>
    <t>Chery Eastar</t>
  </si>
  <si>
    <t>Chery Tiggo</t>
  </si>
  <si>
    <t>Peugeot 206</t>
  </si>
  <si>
    <t>Peugeot 207</t>
  </si>
  <si>
    <t>Peugeot 208</t>
  </si>
  <si>
    <t>Chevrolet Orlando</t>
  </si>
  <si>
    <t>Peugeot 2008</t>
  </si>
  <si>
    <t>Peugeot 108</t>
  </si>
  <si>
    <t>Peugeot 307</t>
  </si>
  <si>
    <t>Peugeot 306</t>
  </si>
  <si>
    <t>Peugeot 308</t>
  </si>
  <si>
    <t>Naza Bestari</t>
  </si>
  <si>
    <t>Peugeot 406</t>
  </si>
  <si>
    <t>Peugeot 407</t>
  </si>
  <si>
    <t>Peugeot 408</t>
  </si>
  <si>
    <t>Peugeot 508</t>
  </si>
  <si>
    <t>Peugeot 4008</t>
  </si>
  <si>
    <t>Peugeot 3008</t>
  </si>
  <si>
    <t>Peugeot RCZ</t>
  </si>
  <si>
    <t>Toyota Vios</t>
  </si>
  <si>
    <t>Kia Preggio</t>
  </si>
  <si>
    <t>Hyundai Starex</t>
  </si>
  <si>
    <t>Hyundai i30</t>
  </si>
  <si>
    <t>A</t>
  </si>
  <si>
    <t>Utama / B / C</t>
  </si>
  <si>
    <t>53 - 54</t>
  </si>
  <si>
    <t>45 - 52</t>
  </si>
  <si>
    <t>41 - 44</t>
  </si>
  <si>
    <t>K</t>
  </si>
  <si>
    <t>Utama / Khas A</t>
  </si>
  <si>
    <t>1 - 16</t>
  </si>
  <si>
    <t>MAKAN</t>
  </si>
  <si>
    <t>SEWA HOTEL</t>
  </si>
  <si>
    <t>LOJING</t>
  </si>
  <si>
    <t>SM</t>
  </si>
  <si>
    <t>SSL</t>
  </si>
  <si>
    <t>GRED</t>
  </si>
  <si>
    <t>KURSUS / SEMINAR / BENGKEL / LATIHAN</t>
  </si>
  <si>
    <t>Standard</t>
  </si>
  <si>
    <t>Superior</t>
  </si>
  <si>
    <t>Semenanjung Malaysia</t>
  </si>
  <si>
    <t>Sabah, Sarawak &amp; Labuan</t>
  </si>
  <si>
    <t>Mercedes Benz C-Class</t>
  </si>
  <si>
    <t>Mercedes Benz E-Class</t>
  </si>
  <si>
    <t>Mercedes Benz S-Class</t>
  </si>
  <si>
    <t>Mercedes Benz A-Class</t>
  </si>
  <si>
    <t>BMW</t>
  </si>
  <si>
    <t>Mercedes Benz B-Class</t>
  </si>
  <si>
    <t>Nissan 350z</t>
  </si>
  <si>
    <t>Nissan GTR</t>
  </si>
  <si>
    <t>Toyota GT86</t>
  </si>
  <si>
    <t>BMW 1-Series</t>
  </si>
  <si>
    <t>BMW 2-Series</t>
  </si>
  <si>
    <t>BMW 3-Series</t>
  </si>
  <si>
    <t>BMW 5-Series</t>
  </si>
  <si>
    <t>BMW 6-Series</t>
  </si>
  <si>
    <t>BMW 7-Series</t>
  </si>
  <si>
    <t>BMW 4-Series</t>
  </si>
  <si>
    <t>BMW X1</t>
  </si>
  <si>
    <t>BMW X3</t>
  </si>
  <si>
    <t>BMW X5</t>
  </si>
  <si>
    <t>BMW X6</t>
  </si>
  <si>
    <t>BMW Z4</t>
  </si>
  <si>
    <t>Mazda BT-50</t>
  </si>
  <si>
    <t>Mazda 2</t>
  </si>
  <si>
    <t>Mazda 6</t>
  </si>
  <si>
    <t>Mazda 3</t>
  </si>
  <si>
    <t>Mazda CX5</t>
  </si>
  <si>
    <t>Mazda CX9</t>
  </si>
  <si>
    <t>Honda Elysion</t>
  </si>
  <si>
    <t>Mazda Premacy</t>
  </si>
  <si>
    <t>Mazda Biante</t>
  </si>
  <si>
    <t>Mazda RX8</t>
  </si>
  <si>
    <t>Mazda RX7</t>
  </si>
  <si>
    <t>Subaru Impreza</t>
  </si>
  <si>
    <t>Subaru Legacy</t>
  </si>
  <si>
    <t>Subaru BRZ</t>
  </si>
  <si>
    <t>Subaru XV</t>
  </si>
  <si>
    <t>Subaru Forester</t>
  </si>
  <si>
    <t>Audi R8</t>
  </si>
  <si>
    <t>Audi TT</t>
  </si>
  <si>
    <t>Audi Q7</t>
  </si>
  <si>
    <t>Audi Q5</t>
  </si>
  <si>
    <t>Audi A4</t>
  </si>
  <si>
    <t>Audi Q3</t>
  </si>
  <si>
    <t>Audi A8</t>
  </si>
  <si>
    <t>Audi A7</t>
  </si>
  <si>
    <t>Audi A6</t>
  </si>
  <si>
    <t>Audi A5</t>
  </si>
  <si>
    <t>Audi A3</t>
  </si>
  <si>
    <t>Audi A2</t>
  </si>
  <si>
    <t>Audi A1</t>
  </si>
  <si>
    <t>Citroen</t>
  </si>
  <si>
    <t>Citroen Xsara</t>
  </si>
  <si>
    <t>Citroen Picasso</t>
  </si>
  <si>
    <t>Citroen C1</t>
  </si>
  <si>
    <t>Citroen C3</t>
  </si>
  <si>
    <t>Citroen C4</t>
  </si>
  <si>
    <t>Citroen C5</t>
  </si>
  <si>
    <t>Fiat Punto</t>
  </si>
  <si>
    <t>Fiat Multipla</t>
  </si>
  <si>
    <t>Fiat Bravo</t>
  </si>
  <si>
    <t>Toyota Land Cruiser</t>
  </si>
  <si>
    <t>Toyota Land Cruiser Prado</t>
  </si>
  <si>
    <t>Toyota Land Cruiser Cygnus</t>
  </si>
  <si>
    <t>Suzuki Swift</t>
  </si>
  <si>
    <t>Suzuki Kizaishi</t>
  </si>
  <si>
    <t>Suzuki Alto</t>
  </si>
  <si>
    <t>Suzuki Vitara</t>
  </si>
  <si>
    <t>Suzuki Jimny</t>
  </si>
  <si>
    <t>Suzuki Grand Vitara</t>
  </si>
  <si>
    <t>Honda (Motorcycle)</t>
  </si>
  <si>
    <t>Yamaha (Motorcycle)</t>
  </si>
  <si>
    <t>Kawasaki (Motorcycle)</t>
  </si>
  <si>
    <t>Demak (Motorcycle)</t>
  </si>
  <si>
    <t>Suzuki (Motorcycle)</t>
  </si>
  <si>
    <t>Modenas (motorcycle)</t>
  </si>
  <si>
    <t>Naza (Motorcycle)</t>
  </si>
  <si>
    <t>SYM (Motorcycle)</t>
  </si>
  <si>
    <t>BMW (Motorcycle)</t>
  </si>
  <si>
    <t>Ducatti (Motorcyle)</t>
  </si>
  <si>
    <t>Aprillia (Motorcycle)</t>
  </si>
  <si>
    <t>KTM (Motorcycle)</t>
  </si>
  <si>
    <t>Magelli (Motorcycle)</t>
  </si>
  <si>
    <t>Perlis</t>
  </si>
  <si>
    <t>Kedah</t>
  </si>
  <si>
    <t>P.Pinang</t>
  </si>
  <si>
    <t>Perak</t>
  </si>
  <si>
    <t>Selangor</t>
  </si>
  <si>
    <t>W.P. Kuala Lumpur</t>
  </si>
  <si>
    <t>N.Sembilan</t>
  </si>
  <si>
    <t>Melaka</t>
  </si>
  <si>
    <t>Johor</t>
  </si>
  <si>
    <t>Pahang</t>
  </si>
  <si>
    <t>Terengganu</t>
  </si>
  <si>
    <t>Kelantan</t>
  </si>
  <si>
    <t>Sarawak</t>
  </si>
  <si>
    <t>W.P. Labuan</t>
  </si>
  <si>
    <t>W.P. Putrajaya</t>
  </si>
  <si>
    <t>Sabah</t>
  </si>
  <si>
    <t>SENARAI NEGERI</t>
  </si>
  <si>
    <t xml:space="preserve"> P. PERBENDAHARAAN BIL. 03/2005</t>
  </si>
  <si>
    <t>RUJ.PEKELILING</t>
  </si>
  <si>
    <t>BERTUGAS RASMI / MESYUARAT / PERSIDANGAN / KURSUS PRA-PERKHIDMATAN</t>
  </si>
  <si>
    <t>B</t>
  </si>
  <si>
    <t>C</t>
  </si>
  <si>
    <t>D</t>
  </si>
  <si>
    <t>E</t>
  </si>
  <si>
    <t>G</t>
  </si>
  <si>
    <t>I</t>
  </si>
  <si>
    <t>J</t>
  </si>
  <si>
    <t>M</t>
  </si>
  <si>
    <t>N</t>
  </si>
  <si>
    <t>O</t>
  </si>
  <si>
    <t>Q</t>
  </si>
  <si>
    <t>R</t>
  </si>
  <si>
    <t>S</t>
  </si>
  <si>
    <t>T</t>
  </si>
  <si>
    <t>U</t>
  </si>
  <si>
    <t>V</t>
  </si>
  <si>
    <t>W</t>
  </si>
  <si>
    <t>X</t>
  </si>
  <si>
    <t>Y</t>
  </si>
  <si>
    <t>Z</t>
  </si>
  <si>
    <t>Proton Persona</t>
  </si>
  <si>
    <t>Perodua Axia</t>
  </si>
  <si>
    <t>Volkswagen Jetta</t>
  </si>
  <si>
    <t>Volkswagen Passat</t>
  </si>
  <si>
    <t>Volkswagen Golf</t>
  </si>
  <si>
    <t>Volkswagen Polo</t>
  </si>
  <si>
    <t>Volkswagen Bettle</t>
  </si>
  <si>
    <t>\[</t>
  </si>
  <si>
    <t>Volkswagen Sharan</t>
  </si>
  <si>
    <t>Volkswagen Touran</t>
  </si>
  <si>
    <t>Volkswagen</t>
  </si>
  <si>
    <t>Proton</t>
  </si>
  <si>
    <t>Perodua</t>
  </si>
  <si>
    <t>Mercedes Benz</t>
  </si>
  <si>
    <t>Toyota</t>
  </si>
  <si>
    <t>Nissan</t>
  </si>
  <si>
    <t>Volkswagen Tiguan</t>
  </si>
  <si>
    <t>Renault</t>
  </si>
  <si>
    <t>Naza</t>
  </si>
  <si>
    <t>Kia</t>
  </si>
  <si>
    <t>Hyundai</t>
  </si>
  <si>
    <t>Ford</t>
  </si>
  <si>
    <t>Subaru</t>
  </si>
  <si>
    <t>Peugeot</t>
  </si>
  <si>
    <t>Suzuki</t>
  </si>
  <si>
    <t>Honda</t>
  </si>
  <si>
    <t>Chevrolet</t>
  </si>
  <si>
    <t>Audi</t>
  </si>
  <si>
    <t>Chery</t>
  </si>
  <si>
    <t>TUNTUTAN ELAUN PERJALANAN KENDERAAN</t>
  </si>
  <si>
    <t>untuk tujuan perjalanan</t>
  </si>
  <si>
    <t xml:space="preserve"> / hari bagi gred</t>
  </si>
  <si>
    <r>
      <t xml:space="preserve">KADAR TUNTUTAN BAGI PERJALANAN DI </t>
    </r>
    <r>
      <rPr>
        <b/>
        <u/>
        <sz val="9"/>
        <rFont val="Arial"/>
        <family val="2"/>
      </rPr>
      <t>SEMENANJUNG</t>
    </r>
    <r>
      <rPr>
        <b/>
        <sz val="9"/>
        <rFont val="Arial"/>
        <family val="2"/>
      </rPr>
      <t xml:space="preserve"> MALAYSIA</t>
    </r>
  </si>
  <si>
    <r>
      <t xml:space="preserve">KADAR TUNTUTAN BAGI PERJALANAN DI </t>
    </r>
    <r>
      <rPr>
        <b/>
        <u/>
        <sz val="9"/>
        <rFont val="Arial"/>
        <family val="2"/>
      </rPr>
      <t>SABAH/SARAWAK &amp; W.P. LABUAN</t>
    </r>
  </si>
  <si>
    <t>NAMA &amp; NOMBOR</t>
  </si>
  <si>
    <t>BIL HARI</t>
  </si>
  <si>
    <t>TAMBANG</t>
  </si>
  <si>
    <t>Bas Ekspress</t>
  </si>
  <si>
    <t>Bas Henti-Henti</t>
  </si>
  <si>
    <t>Teksi (Tanpa Resit)</t>
  </si>
  <si>
    <t>Teksi (Dengan Resit)</t>
  </si>
  <si>
    <t>Keretapi</t>
  </si>
  <si>
    <t>LRT</t>
  </si>
  <si>
    <t>MRT</t>
  </si>
  <si>
    <t>Monorail</t>
  </si>
  <si>
    <t>Bot</t>
  </si>
  <si>
    <t>Lain-Lain (Nyatakan):</t>
  </si>
  <si>
    <t>KLIA Exspress (ERL)</t>
  </si>
  <si>
    <t xml:space="preserve"> / hari berjumlah:</t>
  </si>
  <si>
    <t>Tol (Touch &amp; Go)</t>
  </si>
  <si>
    <t>Yuran Pendaftaran</t>
  </si>
  <si>
    <t>Telefon (Urusan Rasmi)</t>
  </si>
  <si>
    <t>Faksimili (Urusan Rasmi)</t>
  </si>
  <si>
    <t>TUNTUTAN ELAUN LOJING</t>
  </si>
  <si>
    <t>Jumlah Keseluruhan Tuntutan Elaun Lojing:</t>
  </si>
  <si>
    <t>Jumlah Keseluruhan Tuntutan Bayaran Sewa Hotel:</t>
  </si>
  <si>
    <t>Jumlah Keseluruhan Tuntutan Tambang Pengangkutan :</t>
  </si>
  <si>
    <t>Jumlah Keseluruhan Tuntutan Elaun Makan &amp; Harian:</t>
  </si>
  <si>
    <t>TUNTUTAN BAYARAN SEWA HOTEL (BSH)</t>
  </si>
  <si>
    <t>TUNTUTAN ELAUN MAKAN &amp; ELAUN HARIAN</t>
  </si>
  <si>
    <t xml:space="preserve">No.Resit Hotel: </t>
  </si>
  <si>
    <t>Nota: Elaun Harian Hanya Layak dituntut bagi tugas melebihi 8 jam &amp; tidak melebihi 24 jam</t>
  </si>
  <si>
    <t>Tol (Bayaran Tunai)</t>
  </si>
  <si>
    <t>i)</t>
  </si>
  <si>
    <t>ii)</t>
  </si>
  <si>
    <t>iii)</t>
  </si>
  <si>
    <t>iv)</t>
  </si>
  <si>
    <t>v)</t>
  </si>
  <si>
    <t>vi)</t>
  </si>
  <si>
    <t>vii)</t>
  </si>
  <si>
    <t>viii)</t>
  </si>
  <si>
    <t>a)</t>
  </si>
  <si>
    <t>b)</t>
  </si>
  <si>
    <t>c)</t>
  </si>
  <si>
    <t>d)</t>
  </si>
  <si>
    <t>e)</t>
  </si>
  <si>
    <t>Jumlah Keseluruhan Tuntutan Pelbagai :</t>
  </si>
  <si>
    <t>ix)</t>
  </si>
  <si>
    <t>x)</t>
  </si>
  <si>
    <t>xii)</t>
  </si>
  <si>
    <t>xi)</t>
  </si>
  <si>
    <t>Jumlah Keseluruhan Tuntutan Elaun Perjalanan Kenderaan :</t>
  </si>
  <si>
    <t>JUMLAH KESELURUHAN TUNTUTAN PERJALANAN :</t>
  </si>
  <si>
    <t>PENGAKUAN PEGAWAI</t>
  </si>
  <si>
    <t>mengaku bahawa;</t>
  </si>
  <si>
    <t>Butir-butir seperti yang dinyatakan diatas adalah benar dan saya bertanggungjawab keatasnya.</t>
  </si>
  <si>
    <t xml:space="preserve">Panggilan telefon sebanyak </t>
  </si>
  <si>
    <t>(Tandatatangan &amp; Cop Pegawai)</t>
  </si>
  <si>
    <t>Tarikh:</t>
  </si>
  <si>
    <t>Dengan ini saya</t>
  </si>
  <si>
    <t>Perjalanan pada tarikh-tarikh dinyatakan adalah benar dan telah dibuat atas urusan rasmi;</t>
  </si>
  <si>
    <t>adalah dibuat atas urusan rasmi; dan</t>
  </si>
  <si>
    <t>PENGESAHAN KETUA JABATAN</t>
  </si>
  <si>
    <r>
      <t>PENDAHULUAN DIRI (</t>
    </r>
    <r>
      <rPr>
        <b/>
        <i/>
        <sz val="12"/>
        <rFont val="Arial"/>
        <family val="2"/>
      </rPr>
      <t>jika ada</t>
    </r>
    <r>
      <rPr>
        <b/>
        <sz val="12"/>
        <rFont val="Arial"/>
        <family val="2"/>
      </rPr>
      <t>)</t>
    </r>
  </si>
  <si>
    <t>HOSPITAL DUCHESS OF KENT, SANDAKAN</t>
  </si>
  <si>
    <t>Jenis Penginapan Disewa:</t>
  </si>
  <si>
    <t>Kelayakan BSH sebanyak</t>
  </si>
  <si>
    <t>Kelayakan Lojing sebanyak</t>
  </si>
  <si>
    <t>Perbelanjaan / tuntutan perjalanan berjumlah</t>
  </si>
  <si>
    <t xml:space="preserve">Kadar Sewa / hari:  </t>
  </si>
  <si>
    <t xml:space="preserve"> / hari bagi Gred</t>
  </si>
  <si>
    <t xml:space="preserve">untuk Tujuan Perjalanan:  </t>
  </si>
  <si>
    <t xml:space="preserve">untuk Tujuan Perjalanan:    </t>
  </si>
  <si>
    <t>Kelayakan Elaun Makan sebanyak</t>
  </si>
  <si>
    <t>(Tandatangan &amp; Cop Pengarah)</t>
  </si>
  <si>
    <t>Pembayaran bagi tuntutan perjalanan berjumlah</t>
  </si>
  <si>
    <t>tertakluk kepada peruntukan semasa Jabatan/Hospital dan semakan akhir Pejabat Perakaunan berdasarkan</t>
  </si>
  <si>
    <t>kepada kadar dan syarat seperti yang dinyatakan dibawah peraturan-peraturan bagi pegawai bertugas rasmi</t>
  </si>
  <si>
    <t>atau pegawai berkursus yang berkuatkuasa semasa.</t>
  </si>
  <si>
    <t xml:space="preserve"> yang   dibuat   oleh   pegawai  ini  adalah</t>
  </si>
  <si>
    <t>Baki tuntutan yang dilayak dibayar kepada pegawai</t>
  </si>
  <si>
    <t>Baki Pendahuluan Diri yang perlu dikembalikan oleh Pegawai</t>
  </si>
  <si>
    <t>Pendahuluan Diri telah diberikan kepada Pegawai</t>
  </si>
  <si>
    <t>Tuntutan Sekarang yang layak dibayar kepada Pegawai</t>
  </si>
  <si>
    <t>Disahkan oleh Pejabat Perakaunan PTJ,</t>
  </si>
  <si>
    <t>(Nama &amp; Jawatan)</t>
  </si>
  <si>
    <t>Kenyataan Tuntutan</t>
  </si>
  <si>
    <t>Nilai Tuntutan (RM)</t>
  </si>
  <si>
    <t>Kapal Terbang (Ekonomi)</t>
  </si>
  <si>
    <t>Kapal Terbang (Perniagaan)</t>
  </si>
  <si>
    <t>Kapal Terbang (Kelas 1)</t>
  </si>
  <si>
    <t>Kapal Laut (Kelas 1)</t>
  </si>
  <si>
    <t>Kapal Laut (Kelas 2)</t>
  </si>
  <si>
    <t>Feri (Kelas 1)</t>
  </si>
  <si>
    <t>Feri (Kelas 2)</t>
  </si>
  <si>
    <t>Dobi (Menginap lebih 3 hari)</t>
  </si>
  <si>
    <t>Cukai Lapangan Terbang</t>
  </si>
  <si>
    <r>
      <rPr>
        <i/>
        <sz val="10"/>
        <rFont val="Arial"/>
        <family val="2"/>
      </rPr>
      <t>Excess Baggage</t>
    </r>
    <r>
      <rPr>
        <sz val="10"/>
        <rFont val="Arial"/>
        <family val="2"/>
      </rPr>
      <t xml:space="preserve"> (Barang Rasmi)</t>
    </r>
  </si>
  <si>
    <t>Pos/Courier (Urusan Rasmi)</t>
  </si>
  <si>
    <r>
      <t>Letak Kenderaan (</t>
    </r>
    <r>
      <rPr>
        <i/>
        <sz val="10"/>
        <rFont val="Arial"/>
        <family val="2"/>
      </rPr>
      <t>Parking</t>
    </r>
    <r>
      <rPr>
        <sz val="10"/>
        <rFont val="Arial"/>
        <family val="2"/>
      </rPr>
      <t>)</t>
    </r>
  </si>
  <si>
    <t>PEKELILING PERBENDAHARAAN BIL. 03/2003 / WP.1.4 TAHUN 2013</t>
  </si>
  <si>
    <t>Standard Suite</t>
  </si>
  <si>
    <t>27 - 40</t>
  </si>
  <si>
    <t>17-26</t>
  </si>
  <si>
    <r>
      <rPr>
        <i/>
        <sz val="10"/>
        <rFont val="Arial"/>
        <family val="2"/>
      </rPr>
      <t>Change Fees</t>
    </r>
    <r>
      <rPr>
        <sz val="10"/>
        <rFont val="Arial"/>
        <family val="2"/>
      </rPr>
      <t xml:space="preserve"> (Sebab Rasmi)</t>
    </r>
  </si>
  <si>
    <t>Jenis Kenderaan</t>
  </si>
  <si>
    <t>Jenama &amp; Model</t>
  </si>
  <si>
    <t>Motosangkut</t>
  </si>
  <si>
    <t>Van</t>
  </si>
  <si>
    <t>MPV</t>
  </si>
  <si>
    <t>SUV</t>
  </si>
  <si>
    <t>Crossover</t>
  </si>
  <si>
    <t>Motorsikal</t>
  </si>
  <si>
    <t>Basikal</t>
  </si>
  <si>
    <t>Motobot</t>
  </si>
  <si>
    <r>
      <t>Trak (</t>
    </r>
    <r>
      <rPr>
        <i/>
        <sz val="10"/>
        <rFont val="Arial"/>
        <family val="2"/>
      </rPr>
      <t>Pickup</t>
    </r>
    <r>
      <rPr>
        <sz val="10"/>
        <rFont val="Arial"/>
        <family val="2"/>
      </rPr>
      <t>)</t>
    </r>
  </si>
  <si>
    <t>LAIN-LAIN TUNTUTAN SEPANJANG PERJALANAN BERTUGAS LUAR PEJABAT</t>
  </si>
  <si>
    <t>Jumlah Jarak Keseluruhan Perjalanan Kenderaan:</t>
  </si>
  <si>
    <t>Kelas Tuntutan:</t>
  </si>
  <si>
    <t>adalah atas urusan rasmi dengan kebenaran Ketua Jabatan di Hospital ini.</t>
  </si>
  <si>
    <t>Gaji Pokok</t>
  </si>
  <si>
    <t>Alamat Penginapan (1)</t>
  </si>
  <si>
    <t>Alamat Penginapan (2)</t>
  </si>
  <si>
    <t>Alamat Penginapan (3)</t>
  </si>
  <si>
    <t>No.Resit</t>
  </si>
  <si>
    <t>TARIKH</t>
  </si>
  <si>
    <t>MASA</t>
  </si>
  <si>
    <t>BERTOLAK</t>
  </si>
  <si>
    <t>SAMPAI</t>
  </si>
  <si>
    <t>BSH-SM (1)</t>
  </si>
  <si>
    <t>BSH-SM (2)</t>
  </si>
  <si>
    <t>BSH-SSL (1)</t>
  </si>
  <si>
    <t>BSH-SSL (2)</t>
  </si>
  <si>
    <t>Kadar Semenanjung</t>
  </si>
  <si>
    <t>Kadar Sabah / Sarawak / W.P. Labuan</t>
  </si>
  <si>
    <t>LAIN</t>
  </si>
  <si>
    <t>JENIS</t>
  </si>
  <si>
    <t>NOMBOR</t>
  </si>
  <si>
    <t>Jumlah Elaun</t>
  </si>
  <si>
    <t>Kereta (Sedan / Hatchback / Coupe)</t>
  </si>
  <si>
    <t>No. Kad Pengenalan / Passport</t>
  </si>
  <si>
    <t>Lojing (Semenanjung)</t>
  </si>
  <si>
    <t>Makan Pagi (Semenanjung)</t>
  </si>
  <si>
    <t>Makan Tengahari (Semenanjung)</t>
  </si>
  <si>
    <t>Makan Malam (Semenanjung)</t>
  </si>
  <si>
    <t>No.Resit:</t>
  </si>
  <si>
    <t xml:space="preserve">JUMLAH TUNTUTAN </t>
  </si>
  <si>
    <t xml:space="preserve">Adalah disahkan perjalanan yang dilakukan oleh </t>
  </si>
  <si>
    <t>xiii)</t>
  </si>
  <si>
    <t>xiv)</t>
  </si>
  <si>
    <t>Mesyuarat</t>
  </si>
  <si>
    <t>RASMI</t>
  </si>
  <si>
    <t>LATIHAN</t>
  </si>
  <si>
    <t>ELAUN MAKAN</t>
  </si>
  <si>
    <t>KETERANGAN PERGERAKAN</t>
  </si>
  <si>
    <t>TUJUAN</t>
  </si>
  <si>
    <t>Bertugas Rasmi</t>
  </si>
  <si>
    <t>Persidangan</t>
  </si>
  <si>
    <t>Kursus Pra-Perkhidmatan</t>
  </si>
  <si>
    <t>Latihan</t>
  </si>
  <si>
    <t>Bengkel</t>
  </si>
  <si>
    <t>Seminar</t>
  </si>
  <si>
    <t>Kursus</t>
  </si>
  <si>
    <t>BAYARAN2</t>
  </si>
  <si>
    <t>MRT / LRT / Monorail</t>
  </si>
  <si>
    <t>BERTUGAS RASMI / PERSIDANGAN / MESYUARAT / KURSUS PRA-PERKHIDMATAN</t>
  </si>
  <si>
    <t xml:space="preserve"> x Elaun Makan Pagi (Kadar Semenanjung)</t>
  </si>
  <si>
    <t xml:space="preserve"> x Elaun Makan Pagi (Kadar Sabah/Sarawak/Labuan)</t>
  </si>
  <si>
    <t xml:space="preserve"> x Elaun Makan Tengahari (Kadar Semenanjung)</t>
  </si>
  <si>
    <t xml:space="preserve"> x Elaun Makan Tengahari (Kadar Sabah/Sarawak/Labuan)</t>
  </si>
  <si>
    <t xml:space="preserve"> x Elaun Makan Malam (Kadar Semenanjung)</t>
  </si>
  <si>
    <t xml:space="preserve"> x Elaun Makan Malam (Kadar Sabah/Sarawak/Labuan)</t>
  </si>
  <si>
    <t>KURSUS / BENGKEL / SEMINAR / LATIHAN</t>
  </si>
  <si>
    <t xml:space="preserve"> x Elaun Harian (Kadar Semenanjung)</t>
  </si>
  <si>
    <t xml:space="preserve"> x Elaun Harian (Kadar Sabah/Sarawak/Labuan)</t>
  </si>
  <si>
    <t>Elaun Harian (Semenanjung)</t>
  </si>
  <si>
    <t>Tujuan Perjalanan</t>
  </si>
  <si>
    <t>JUMLAH TUNTUTAN KESELURUHAN</t>
  </si>
  <si>
    <t>Makan Pagi (Sbh/Swk/Lbn)</t>
  </si>
  <si>
    <t>Makan Tengahari (Sbh/Swk/Lbn)</t>
  </si>
  <si>
    <t>Makan Malam (Sbh/Swk/Lbn)</t>
  </si>
  <si>
    <t>Elaun Harian (Sbh/Swk/Lbn)</t>
  </si>
  <si>
    <t>Lojing (Sbh/Swk/Lbn)</t>
  </si>
  <si>
    <r>
      <t xml:space="preserve">KENDERAAN SENDIRI
</t>
    </r>
    <r>
      <rPr>
        <b/>
        <i/>
        <sz val="9"/>
        <rFont val="Arial"/>
        <family val="2"/>
      </rPr>
      <t>(Mileage Claim)</t>
    </r>
    <r>
      <rPr>
        <b/>
        <sz val="9"/>
        <rFont val="Arial"/>
        <family val="2"/>
      </rPr>
      <t xml:space="preserve">
</t>
    </r>
    <r>
      <rPr>
        <b/>
        <sz val="12"/>
        <rFont val="Arial"/>
        <family val="2"/>
      </rPr>
      <t>(KM)</t>
    </r>
  </si>
  <si>
    <t>xv)</t>
  </si>
  <si>
    <t>Letak Kenderaan (Parking)</t>
  </si>
  <si>
    <t>Excess Baggage (Barang Rasmi)</t>
  </si>
  <si>
    <t>Change Fees (Sebab Rasmi)</t>
  </si>
  <si>
    <t xml:space="preserve"> x Elaun Lojing (Kadar Semenanjung)</t>
  </si>
  <si>
    <t xml:space="preserve"> x Elaun Lojing (Kadar Sabah/Sarawak/Labuan)</t>
  </si>
  <si>
    <t>Hotel (Standard) 1 Malam (Semenanjung)</t>
  </si>
  <si>
    <t>Hotel (Standard) 1 Malam (Sbh/Swk/Lbn)</t>
  </si>
  <si>
    <t>Hotel (Superior) 1 Malam (Semenanjung)</t>
  </si>
  <si>
    <t>Hotel (Superior) 1 Malam (Sbh/Swk/Lbn)</t>
  </si>
  <si>
    <t>Hotel (Suite) 1 Malam (Semenanjung)</t>
  </si>
  <si>
    <t>Hotel (Suite) 1 Malam (Sbh/Swk/Lbn)</t>
  </si>
  <si>
    <r>
      <t xml:space="preserve"> x Sewa Hotel Bilik</t>
    </r>
    <r>
      <rPr>
        <i/>
        <sz val="10"/>
        <rFont val="Arial"/>
        <family val="2"/>
      </rPr>
      <t xml:space="preserve"> Standard</t>
    </r>
    <r>
      <rPr>
        <sz val="10"/>
        <rFont val="Arial"/>
        <family val="2"/>
      </rPr>
      <t xml:space="preserve"> (Kadar Semenanjung)</t>
    </r>
  </si>
  <si>
    <r>
      <t xml:space="preserve"> x Sewa Hotel Bilik</t>
    </r>
    <r>
      <rPr>
        <i/>
        <sz val="10"/>
        <rFont val="Arial"/>
        <family val="2"/>
      </rPr>
      <t xml:space="preserve"> Standard</t>
    </r>
    <r>
      <rPr>
        <sz val="10"/>
        <rFont val="Arial"/>
        <family val="2"/>
      </rPr>
      <t xml:space="preserve"> (Kadar Sabah/Sarawak/Labuan)</t>
    </r>
  </si>
  <si>
    <r>
      <t xml:space="preserve"> x Sewa Hotel Bilik</t>
    </r>
    <r>
      <rPr>
        <i/>
        <sz val="10"/>
        <rFont val="Arial"/>
        <family val="2"/>
      </rPr>
      <t xml:space="preserve"> Superior</t>
    </r>
    <r>
      <rPr>
        <sz val="10"/>
        <rFont val="Arial"/>
        <family val="2"/>
      </rPr>
      <t xml:space="preserve"> (Kadar Semenanjung)</t>
    </r>
  </si>
  <si>
    <r>
      <t xml:space="preserve"> x Sewa Hotel Bilik</t>
    </r>
    <r>
      <rPr>
        <i/>
        <sz val="10"/>
        <rFont val="Arial"/>
        <family val="2"/>
      </rPr>
      <t xml:space="preserve"> Superior</t>
    </r>
    <r>
      <rPr>
        <sz val="10"/>
        <rFont val="Arial"/>
        <family val="2"/>
      </rPr>
      <t xml:space="preserve"> (Kadar Sabah/Sarawak/Labuan)</t>
    </r>
  </si>
  <si>
    <r>
      <t xml:space="preserve"> x Sewa Hotel Bilik</t>
    </r>
    <r>
      <rPr>
        <i/>
        <sz val="10"/>
        <rFont val="Arial"/>
        <family val="2"/>
      </rPr>
      <t xml:space="preserve"> Suite</t>
    </r>
    <r>
      <rPr>
        <sz val="10"/>
        <rFont val="Arial"/>
        <family val="2"/>
      </rPr>
      <t xml:space="preserve"> (Kadar Semenanjung)</t>
    </r>
  </si>
  <si>
    <r>
      <t xml:space="preserve"> x Sewa Hotel Bilik</t>
    </r>
    <r>
      <rPr>
        <i/>
        <sz val="10"/>
        <rFont val="Arial"/>
        <family val="2"/>
      </rPr>
      <t xml:space="preserve"> Suite</t>
    </r>
    <r>
      <rPr>
        <sz val="10"/>
        <rFont val="Arial"/>
        <family val="2"/>
      </rPr>
      <t xml:space="preserve"> (Kadar Sabah/Sarawak/Labuan)</t>
    </r>
  </si>
  <si>
    <t>Hotel</t>
  </si>
  <si>
    <t>- Tiada Resit -</t>
  </si>
  <si>
    <t>MESYUARAT</t>
  </si>
  <si>
    <t>KURSUS</t>
  </si>
  <si>
    <t>TUNTUTAN PENGANGKUTAN</t>
  </si>
  <si>
    <t>BYRTEKSIXRESIT1</t>
  </si>
  <si>
    <t>BYRTEKSIRESIT1</t>
  </si>
  <si>
    <t>BYRMONORAIL1</t>
  </si>
  <si>
    <t>BYRERL1</t>
  </si>
  <si>
    <t>BYRKERETAPI1</t>
  </si>
  <si>
    <t>BYRFLIGHTBUSS1</t>
  </si>
  <si>
    <t>BYRFLIGHT1ST1</t>
  </si>
  <si>
    <t>BYRFLIGHTECO1</t>
  </si>
  <si>
    <t>BYRBASHENTI1</t>
  </si>
  <si>
    <t>BYRBASEKSPRESS1</t>
  </si>
  <si>
    <t>BYRKAPAL2ND1</t>
  </si>
  <si>
    <t>BYRKAPAL1ST1</t>
  </si>
  <si>
    <t>BYRFERI2ND1</t>
  </si>
  <si>
    <t>BYRFERI1ST1</t>
  </si>
  <si>
    <t>BYRBOT1</t>
  </si>
  <si>
    <t>BYRTEKSIXRESIT2</t>
  </si>
  <si>
    <t>BYRTEKSIRESIT2</t>
  </si>
  <si>
    <t>BYRMONORAIL2</t>
  </si>
  <si>
    <t>BYRERL2</t>
  </si>
  <si>
    <t>BYRKERETAPI2</t>
  </si>
  <si>
    <t>BYRFLIGHTBUSS2</t>
  </si>
  <si>
    <t>BYRFLIGHT1ST2</t>
  </si>
  <si>
    <t>BYRFLIGHTECO2</t>
  </si>
  <si>
    <t>BYRBASHENTI2</t>
  </si>
  <si>
    <t>BYRBASEKSPRESS2</t>
  </si>
  <si>
    <t>BYRKAPAL2ND2</t>
  </si>
  <si>
    <t>BYRKAPAL1ST2</t>
  </si>
  <si>
    <t>BYRFERI2ND2</t>
  </si>
  <si>
    <t>BYRFERI1ST2</t>
  </si>
  <si>
    <t>BYRBOT2</t>
  </si>
  <si>
    <t>BYRTEKSIXRESIT3</t>
  </si>
  <si>
    <t>BYRTEKSIRESIT3</t>
  </si>
  <si>
    <t>BYRMONORAIL3</t>
  </si>
  <si>
    <t>BYRERL3</t>
  </si>
  <si>
    <t>BYRKERETAPI3</t>
  </si>
  <si>
    <t>BYRFLIGHTBUSS3</t>
  </si>
  <si>
    <t>BYRFLIGHT1ST3</t>
  </si>
  <si>
    <t>BYRFLIGHTECO3</t>
  </si>
  <si>
    <t>BYRBASHENTI3</t>
  </si>
  <si>
    <t>BYRBASEKSPRESS3</t>
  </si>
  <si>
    <t>BYRKAPAL2ND3</t>
  </si>
  <si>
    <t>BYRKAPAL1ST3</t>
  </si>
  <si>
    <t>BYRFERI2ND3</t>
  </si>
  <si>
    <t>BYRFERI1ST3</t>
  </si>
  <si>
    <t>BYRBOT3</t>
  </si>
  <si>
    <t>BYRTEKSIXRESIT4</t>
  </si>
  <si>
    <t>BYRTEKSIRESIT4</t>
  </si>
  <si>
    <t>BYRMONORAIL4</t>
  </si>
  <si>
    <t>BYRERL4</t>
  </si>
  <si>
    <t>BYRKERETAPI4</t>
  </si>
  <si>
    <t>BYRFLIGHTBUSS4</t>
  </si>
  <si>
    <t>BYRFLIGHT1ST4</t>
  </si>
  <si>
    <t>BYRFLIGHTECO4</t>
  </si>
  <si>
    <t>BYRBASHENTI4</t>
  </si>
  <si>
    <t>BYRBASEKSPRESS4</t>
  </si>
  <si>
    <t>BYRKAPAL2ND4</t>
  </si>
  <si>
    <t>BYRKAPAL1ST4</t>
  </si>
  <si>
    <t>BYRFERI2ND4</t>
  </si>
  <si>
    <t>BYRFERI1ST4</t>
  </si>
  <si>
    <t>BYRBOT4</t>
  </si>
  <si>
    <t>BYRTOLTUNAI1</t>
  </si>
  <si>
    <t>BYRTOLTG1</t>
  </si>
  <si>
    <t>BYRPARKING1</t>
  </si>
  <si>
    <t>BYRDOBI1</t>
  </si>
  <si>
    <t>BYRYURAN1</t>
  </si>
  <si>
    <t>BYRTELEFON1</t>
  </si>
  <si>
    <t>BYRFAKS1</t>
  </si>
  <si>
    <t>BYRCUKAI1</t>
  </si>
  <si>
    <t>BYRBAGGAGE1</t>
  </si>
  <si>
    <t>BYRCHANGE1</t>
  </si>
  <si>
    <t>BYRPOS1</t>
  </si>
  <si>
    <t>BYRTOLTUNAI2</t>
  </si>
  <si>
    <t>BYRTOLTG2</t>
  </si>
  <si>
    <t>BYRPARKING2</t>
  </si>
  <si>
    <t>BYRDOBI2</t>
  </si>
  <si>
    <t>BYRYURAN2</t>
  </si>
  <si>
    <t>BYRTELEFON2</t>
  </si>
  <si>
    <t>BYRFAKS2</t>
  </si>
  <si>
    <t>BYRCUKAI2</t>
  </si>
  <si>
    <t>BYRBAGGAGE2</t>
  </si>
  <si>
    <t>BYRCHANGE2</t>
  </si>
  <si>
    <t>BYRPOS2</t>
  </si>
  <si>
    <t>BYRTOLTUNAI3</t>
  </si>
  <si>
    <t>BYRTOLTG3</t>
  </si>
  <si>
    <t>BYRPARKING3</t>
  </si>
  <si>
    <t>BYRDOBI3</t>
  </si>
  <si>
    <t>BYRYURAN3</t>
  </si>
  <si>
    <t>BYRTELEFON3</t>
  </si>
  <si>
    <t>BYRFAKS3</t>
  </si>
  <si>
    <t>BYRCUKAI3</t>
  </si>
  <si>
    <t>BYRBAGGAGE3</t>
  </si>
  <si>
    <t>BYRCHANGE3</t>
  </si>
  <si>
    <t>BYRPOS3</t>
  </si>
  <si>
    <t>BYRTOLTUNAI4</t>
  </si>
  <si>
    <t>BYRTOLTG4</t>
  </si>
  <si>
    <t>BYRPARKING4</t>
  </si>
  <si>
    <t>BYRDOBI4</t>
  </si>
  <si>
    <t>BYRYURAN4</t>
  </si>
  <si>
    <t>BYRTELEFON4</t>
  </si>
  <si>
    <t>BYRFAKS4</t>
  </si>
  <si>
    <t>BYRCUKAI4</t>
  </si>
  <si>
    <t>BYRBAGGAGE4</t>
  </si>
  <si>
    <t>BYRCHANGE4</t>
  </si>
  <si>
    <t>BYRPOS4</t>
  </si>
  <si>
    <t>MAKAN &amp; ELAUN HARIAN</t>
  </si>
  <si>
    <t>BILMKNPGSMMESY1</t>
  </si>
  <si>
    <t>BILMKNPGSSLMESY1</t>
  </si>
  <si>
    <t>BILMKNTGHSMMESY1</t>
  </si>
  <si>
    <t>BILMKNTGHSSLMESY1</t>
  </si>
  <si>
    <t>BILMKNMLMSMMESY1</t>
  </si>
  <si>
    <t>BILMKNMLMSSLMESY1</t>
  </si>
  <si>
    <t>BILMKNPGSMLAT1</t>
  </si>
  <si>
    <t>BILMKNPGSSLLAT1</t>
  </si>
  <si>
    <t>BILMKNTGHSMLAT1</t>
  </si>
  <si>
    <t>BILMKNTGHSSLLAT1</t>
  </si>
  <si>
    <t>BILMKNMLMSMLAT1</t>
  </si>
  <si>
    <t>BILMKNMLMSSLLAT1</t>
  </si>
  <si>
    <t>BILMKNPGSMMESY2</t>
  </si>
  <si>
    <t>BILMKNPGSSLMESY2</t>
  </si>
  <si>
    <t>BILMKNTGHSMMESY2</t>
  </si>
  <si>
    <t>BILMKNTGHSSLMESY2</t>
  </si>
  <si>
    <t>BILMKNMLMSMMESY2</t>
  </si>
  <si>
    <t>BILMKNMLMSSLMESY2</t>
  </si>
  <si>
    <t>BILMKNPGSMLAT2</t>
  </si>
  <si>
    <t>BILMKNPGSSLLAT2</t>
  </si>
  <si>
    <t>BILMKNTGHSMLAT2</t>
  </si>
  <si>
    <t>BILMKNTGHSSLLAT2</t>
  </si>
  <si>
    <t>BILMKNMLMSMLAT2</t>
  </si>
  <si>
    <t>BILMKNMLMSSLLAT2</t>
  </si>
  <si>
    <t>BILMKNPGSMMESY3</t>
  </si>
  <si>
    <t>BILMKNPGSSLMESY3</t>
  </si>
  <si>
    <t>BILMKNTGHSMMESY3</t>
  </si>
  <si>
    <t>BILMKNTGHSSLMESY3</t>
  </si>
  <si>
    <t>BILMKNMLMSMMESY3</t>
  </si>
  <si>
    <t>BILMKNMLMSSLMESY3</t>
  </si>
  <si>
    <t>BILMKNPGSMLAT3</t>
  </si>
  <si>
    <t>BILMKNPGSSLLAT3</t>
  </si>
  <si>
    <t>BILMKNTGHSMLAT3</t>
  </si>
  <si>
    <t>BILMKNTGHSSLLAT3</t>
  </si>
  <si>
    <t>BILMKNMLMSMLAT3</t>
  </si>
  <si>
    <t>BILMKNMLMSSLLAT3</t>
  </si>
  <si>
    <t>BILMKNPGSMMESY4</t>
  </si>
  <si>
    <t>BILMKNPGSSLMESY4</t>
  </si>
  <si>
    <t>BILMKNTGHSMMESY4</t>
  </si>
  <si>
    <t>BILMKNTGHSSLMESY4</t>
  </si>
  <si>
    <t>BILMKNMLMSMMESY4</t>
  </si>
  <si>
    <t>BILMKNMLMSSLMESY4</t>
  </si>
  <si>
    <t>BILMKNPGSMLAT4</t>
  </si>
  <si>
    <t>BILMKNPGSSLLAT4</t>
  </si>
  <si>
    <t>BILMKNTGHSMLAT4</t>
  </si>
  <si>
    <t>BILMKNTGHSSLLAT4</t>
  </si>
  <si>
    <t>BILMKNMLMSMLAT4</t>
  </si>
  <si>
    <t>BILMKNMLMSSLLAT4</t>
  </si>
  <si>
    <t>BILHARIANSMMESY1</t>
  </si>
  <si>
    <t>BILHARIANSSLMESY1</t>
  </si>
  <si>
    <t>BILHARIANSMLAT1</t>
  </si>
  <si>
    <t>BILHARIANSSLLAT1</t>
  </si>
  <si>
    <t>BILHARIANSMMESY2</t>
  </si>
  <si>
    <t>BILHARIANSSLMESY2</t>
  </si>
  <si>
    <t>BILHARIANSMLAT2</t>
  </si>
  <si>
    <t>BILHARIANSSLLAT2</t>
  </si>
  <si>
    <t>BILHARIANSMMESY3</t>
  </si>
  <si>
    <t>BILHARIANSSLMESY3</t>
  </si>
  <si>
    <t>BILHARIANSMLAT3</t>
  </si>
  <si>
    <t>BILHARIANSSLLAT3</t>
  </si>
  <si>
    <t>BILHARIANSMMESY4</t>
  </si>
  <si>
    <t>BILHARIANSSLMESY4</t>
  </si>
  <si>
    <t>BILHARIANSMLAT4</t>
  </si>
  <si>
    <t>BILHARIANSSLLAT4</t>
  </si>
  <si>
    <t>HOTEL &amp; LOJING</t>
  </si>
  <si>
    <t>BILHOTSTDSMMESY1</t>
  </si>
  <si>
    <t>BILHOTSTDSSSLMESY1</t>
  </si>
  <si>
    <t>BILHOTSUPSMMESY1</t>
  </si>
  <si>
    <t>BILHOTSUPSSLMESY1</t>
  </si>
  <si>
    <t>BILHOTSUISMMESY1</t>
  </si>
  <si>
    <t>BILHOTSUISSLMESY1</t>
  </si>
  <si>
    <t>BILHOTSTDSMLAT1</t>
  </si>
  <si>
    <t>BILHOTSTDSSSLLAT1</t>
  </si>
  <si>
    <t>BILHOTSUPSMLAT1</t>
  </si>
  <si>
    <t>BILHOTSUPSSLLAT1</t>
  </si>
  <si>
    <t>BILHOTSUISMLAT1</t>
  </si>
  <si>
    <t>BILHOTSUISSLLAT1</t>
  </si>
  <si>
    <t>BILLOJSMMESY1</t>
  </si>
  <si>
    <t>BILLOJSSLMESY1</t>
  </si>
  <si>
    <t>BILLOJSMLAT1</t>
  </si>
  <si>
    <t>BILLOJSSLLAT1</t>
  </si>
  <si>
    <t>BILHOTSTDSMMESY2</t>
  </si>
  <si>
    <t>BILHOTSTDSSSLMESY2</t>
  </si>
  <si>
    <t>BILHOTSUPSMMESY2</t>
  </si>
  <si>
    <t>BILHOTSUPSSLMESY2</t>
  </si>
  <si>
    <t>BILHOTSUISMMESY2</t>
  </si>
  <si>
    <t>BILHOTSUISSLMESY2</t>
  </si>
  <si>
    <t>BILHOTSTDSMLAT2</t>
  </si>
  <si>
    <t>BILHOTSTDSSSLLAT2</t>
  </si>
  <si>
    <t>BILHOTSUPSMLAT2</t>
  </si>
  <si>
    <t>BILHOTSUPSSLLAT2</t>
  </si>
  <si>
    <t>BILHOTSUISMLAT2</t>
  </si>
  <si>
    <t>BILHOTSUISSLLAT2</t>
  </si>
  <si>
    <t>BILLOJSMMESY2</t>
  </si>
  <si>
    <t>BILLOJSSLMESY2</t>
  </si>
  <si>
    <t>BILLOJSMLAT2</t>
  </si>
  <si>
    <t>BILLOJSSLLAT2</t>
  </si>
  <si>
    <t>BILHOTSTDSMMESY3</t>
  </si>
  <si>
    <t>BILHOTSTDSSSLMESY3</t>
  </si>
  <si>
    <t>BILHOTSUPSMMESY3</t>
  </si>
  <si>
    <t>BILHOTSUPSSLMESY3</t>
  </si>
  <si>
    <t>BILHOTSUISMMESY3</t>
  </si>
  <si>
    <t>BILHOTSUISSLMESY3</t>
  </si>
  <si>
    <t>BILHOTSTDSMLAT3</t>
  </si>
  <si>
    <t>BILHOTSTDSSSLLAT3</t>
  </si>
  <si>
    <t>BILHOTSUPSMLAT3</t>
  </si>
  <si>
    <t>BILHOTSUPSSLLAT3</t>
  </si>
  <si>
    <t>BILHOTSUISMLAT3</t>
  </si>
  <si>
    <t>BILHOTSUISSLLAT3</t>
  </si>
  <si>
    <t>BILLOJSMMESY3</t>
  </si>
  <si>
    <t>BILLOJSSLMESY3</t>
  </si>
  <si>
    <t>BILLOJSMLAT3</t>
  </si>
  <si>
    <t>BILLOJSSLLAT3</t>
  </si>
  <si>
    <t>BILHOTSTDSMMESY4</t>
  </si>
  <si>
    <t>BILHOTSTDSSSLMESY4</t>
  </si>
  <si>
    <t>BILHOTSUPSMMESY4</t>
  </si>
  <si>
    <t>BILHOTSUPSSLMESY4</t>
  </si>
  <si>
    <t>BILHOTSUISMMESY4</t>
  </si>
  <si>
    <t>BILHOTSUISSLMESY4</t>
  </si>
  <si>
    <t>BILHOTSTDSMLAT4</t>
  </si>
  <si>
    <t>BILHOTSTDSSSLLAT4</t>
  </si>
  <si>
    <t>BILHOTSUPSMLAT4</t>
  </si>
  <si>
    <t>BILHOTSUPSSLLAT4</t>
  </si>
  <si>
    <t>BILHOTSUISMLAT4</t>
  </si>
  <si>
    <t>BILHOTSUISSLLAT4</t>
  </si>
  <si>
    <t>BILLOJSMMESY4</t>
  </si>
  <si>
    <t>BILLOJSSLMESY4</t>
  </si>
  <si>
    <t>BILLOJSMLAT4</t>
  </si>
  <si>
    <t>BILLOJSSLLAT4</t>
  </si>
  <si>
    <t>BYRHOTSTSMMESY1</t>
  </si>
  <si>
    <t>BYRHOTSTSSLMESY1</t>
  </si>
  <si>
    <t>BYRHOTSTSMLAT1</t>
  </si>
  <si>
    <t>BYRHOTSTSSLLAT1</t>
  </si>
  <si>
    <t>BYRHOTSUPSMMESY1</t>
  </si>
  <si>
    <t>BYRHOTSUPSSLMESY1</t>
  </si>
  <si>
    <t>BYRHOTSUPSMLAT1</t>
  </si>
  <si>
    <t>BYRHOTSUPSSLLAT1</t>
  </si>
  <si>
    <t>BYRHOTSUISMMESY1</t>
  </si>
  <si>
    <t>BYRHOTSUISSLMESY1</t>
  </si>
  <si>
    <t>BYRHOTSUISMLAT1</t>
  </si>
  <si>
    <t>BYRHOTSUISSLLAT1</t>
  </si>
  <si>
    <t>BYRHOTSTSMMESY2</t>
  </si>
  <si>
    <t>BYRHOTSTSSLMESY2</t>
  </si>
  <si>
    <t>BYRHOTSTSMLAT2</t>
  </si>
  <si>
    <t>BYRHOTSTSSLLAT2</t>
  </si>
  <si>
    <t>BYRHOTSUPSMMESY2</t>
  </si>
  <si>
    <t>BYRHOTSUPSSLMESY2</t>
  </si>
  <si>
    <t>BYRHOTSUPSMLAT2</t>
  </si>
  <si>
    <t>BYRHOTSUPSSLLAT2</t>
  </si>
  <si>
    <t>BYRHOTSUISMMESY2</t>
  </si>
  <si>
    <t>BYRHOTSUISSLMESY2</t>
  </si>
  <si>
    <t>BYRHOTSUISMLAT2</t>
  </si>
  <si>
    <t>BYRHOTSUISSLLAT2</t>
  </si>
  <si>
    <t>BYRHOTSTSMMESY3</t>
  </si>
  <si>
    <t>BYRHOTSTSSLMESY3</t>
  </si>
  <si>
    <t>BYRHOTSTSMLAT3</t>
  </si>
  <si>
    <t>BYRHOTSTSSLLAT3</t>
  </si>
  <si>
    <t>BYRHOTSUPSMMESY3</t>
  </si>
  <si>
    <t>BYRHOTSUPSSLMESY3</t>
  </si>
  <si>
    <t>BYRHOTSUPSMLAT3</t>
  </si>
  <si>
    <t>BYRHOTSUPSSLLAT3</t>
  </si>
  <si>
    <t>BYRHOTSUISMMESY3</t>
  </si>
  <si>
    <t>BYRHOTSUISSLMESY3</t>
  </si>
  <si>
    <t>BYRHOTSUISMLAT3</t>
  </si>
  <si>
    <t>BYRHOTSUISSLLAT3</t>
  </si>
  <si>
    <t>BYRHOTSTSMMESY4</t>
  </si>
  <si>
    <t>BYRHOTSTSSLMESY4</t>
  </si>
  <si>
    <t>BYRHOTSTSMLAT4</t>
  </si>
  <si>
    <t>BYRHOTSTSSLLAT4</t>
  </si>
  <si>
    <t>BYRHOTSUPSMMESY4</t>
  </si>
  <si>
    <t>BYRHOTSUPSSLMESY4</t>
  </si>
  <si>
    <t>BYRHOTSUPSMLAT4</t>
  </si>
  <si>
    <t>BYRHOTSUPSSLLAT4</t>
  </si>
  <si>
    <t>BYRHOTSUISMMESY4</t>
  </si>
  <si>
    <t>BYRHOTSUISSLMESY4</t>
  </si>
  <si>
    <t>BYRHOTSUISMLAT4</t>
  </si>
  <si>
    <t>BYRHOTSUISSLLAT4</t>
  </si>
  <si>
    <t>BILHOTSTSMMESY</t>
  </si>
  <si>
    <t>BILHOTSTSSLMESY</t>
  </si>
  <si>
    <t>BILHOTSUPSMMESY</t>
  </si>
  <si>
    <t>BILHOTSUPSSLMESY</t>
  </si>
  <si>
    <t>BILHOTSUISMMESY</t>
  </si>
  <si>
    <t>BILHOTSUISSLMESY</t>
  </si>
  <si>
    <t>BILHOTSTSMLAT</t>
  </si>
  <si>
    <t>BILHOTSTSSLLAT</t>
  </si>
  <si>
    <t>BILHOTSUPSMLAT</t>
  </si>
  <si>
    <t>BILHOTSUPSSLLAT</t>
  </si>
  <si>
    <t>BILHOTSUISMLAT</t>
  </si>
  <si>
    <t>BILHOTSUISSLLAT</t>
  </si>
  <si>
    <t>Bank Kerjasama Rakyat Malaysia Berhad (Bank Rakyat)</t>
  </si>
  <si>
    <t>Bank Simpanan Nasional Berhad (BSN)</t>
  </si>
  <si>
    <t>Malayan Banking Berhad (Maybank)</t>
  </si>
  <si>
    <t>Cukai Barangan &amp; Perkhidmatan (GST)</t>
  </si>
  <si>
    <t>Caj Perkhidmatan (Service Charge)</t>
  </si>
  <si>
    <t>Cukai Lapangan Terbang (Airport Tax)</t>
  </si>
  <si>
    <t>Insuran Kemalangan Diri (PA)</t>
  </si>
  <si>
    <t>Pembaharuan Passport / VISA</t>
  </si>
  <si>
    <t>Tuntutan ini dibuat mengikut kadar dan syarat seperti yang dinyatakan dibawah peraturan-peraturan semasa bagi pegawai bertugas rasmi atau berkursus yang sedang berkuatkuasa semasa tuntutan ini dibuat.</t>
  </si>
  <si>
    <t xml:space="preserve">telah sebenarnya dilakukan dan dibayar oleh saya; </t>
  </si>
  <si>
    <t>Insurans Kemalangan Diri (PA)</t>
  </si>
  <si>
    <t>BYRGST1</t>
  </si>
  <si>
    <t>BYRSERV1</t>
  </si>
  <si>
    <t>BYRINSURE1</t>
  </si>
  <si>
    <t>BYRVISA1</t>
  </si>
  <si>
    <t>BYRGST2</t>
  </si>
  <si>
    <t>BYRSERV2</t>
  </si>
  <si>
    <t>BYRINSURE2</t>
  </si>
  <si>
    <t>BYRVISA2</t>
  </si>
  <si>
    <t>BYRGST3</t>
  </si>
  <si>
    <t>BYRSERV3</t>
  </si>
  <si>
    <t>BYRINSURE3</t>
  </si>
  <si>
    <t>BYRVISA3</t>
  </si>
  <si>
    <t>BYRGST4</t>
  </si>
  <si>
    <t>BYRSERV4</t>
  </si>
  <si>
    <t>BYRINSURE4</t>
  </si>
  <si>
    <t>BYRVISA4</t>
  </si>
  <si>
    <t>Nota:</t>
  </si>
  <si>
    <t>Elaun Makan hanya layak dituntut bagi tempoh perjalanan 24 jam atau lebih yang dikira mulai dari waktu bertolak.</t>
  </si>
  <si>
    <t>Elaun Harian Hanya Layak dituntut bagi tugas melebihi 8 jam &amp; tidak melebihi 24 jam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</si>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</sst>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(* #,##0_);_(* \(#,##0\);_(* &quot;-&quot;_);_(@_)"/>
    <numFmt numFmtId="43" formatCode="_(* #,##0.00_);_(* \(#,##0.00\);_(* &quot;-&quot;??_);_(@_)"/>
    <numFmt numFmtId="164" formatCode="m/d/yy"/>
    <numFmt numFmtId="165" formatCode="#,##0.0"/>
    <numFmt numFmtId="166" formatCode="0.0"/>
    <numFmt numFmtId="167" formatCode="_(&quot;RM&quot;* #,##0.00_);_(&quot;RM&quot;* \(#,##0.00\);_(&quot;RM&quot;* &quot;-&quot;_);_(@_)"/>
    <numFmt numFmtId="168" formatCode="0.0\ &quot;km&quot;"/>
    <numFmt numFmtId="169" formatCode="[$-409]dd/mm/yyyy;@"/>
  </numFmts>
  <fonts count="22" x14ac:knownFonts="1">
    <font>
      <sz val="10"/>
      <name val="Arial"/>
    </font>
    <font>
      <b/>
      <sz val="11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sz val="11"/>
      <name val="Times New Roman"/>
      <family val="1"/>
    </font>
    <font>
      <sz val="10"/>
      <name val="Arial"/>
      <family val="2"/>
    </font>
    <font>
      <sz val="8"/>
      <name val="Arial"/>
      <family val="2"/>
    </font>
    <font>
      <sz val="12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b/>
      <u/>
      <sz val="9"/>
      <name val="Arial"/>
      <family val="2"/>
    </font>
    <font>
      <b/>
      <sz val="8"/>
      <name val="Arial"/>
      <family val="2"/>
    </font>
    <font>
      <i/>
      <sz val="10"/>
      <name val="Arial"/>
      <family val="2"/>
    </font>
    <font>
      <b/>
      <sz val="14"/>
      <name val="Arial"/>
      <family val="2"/>
    </font>
    <font>
      <b/>
      <i/>
      <sz val="9"/>
      <name val="Arial"/>
      <family val="2"/>
    </font>
    <font>
      <sz val="6"/>
      <name val="Arial"/>
      <family val="2"/>
    </font>
    <font>
      <b/>
      <u/>
      <sz val="8"/>
      <name val="Arial"/>
      <family val="2"/>
    </font>
    <font>
      <sz val="7"/>
      <color theme="0" tint="-0.249977111117893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DD"/>
        <bgColor indexed="64"/>
      </patternFill>
    </fill>
    <fill>
      <patternFill patternType="lightUp">
        <fgColor theme="0" tint="-0.24994659260841701"/>
        <bgColor rgb="FFFFFFDD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/>
      <top/>
      <bottom style="dashed">
        <color auto="1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tted">
        <color theme="1" tint="0.499984740745262"/>
      </bottom>
      <diagonal/>
    </border>
    <border>
      <left/>
      <right/>
      <top/>
      <bottom style="dashed">
        <color theme="1" tint="0.499984740745262"/>
      </bottom>
      <diagonal/>
    </border>
    <border>
      <left/>
      <right/>
      <top style="dashed">
        <color theme="1" tint="0.499984740745262"/>
      </top>
      <bottom/>
      <diagonal/>
    </border>
    <border>
      <left/>
      <right/>
      <top style="medium">
        <color indexed="64"/>
      </top>
      <bottom style="dotted">
        <color theme="1" tint="0.499984740745262"/>
      </bottom>
      <diagonal/>
    </border>
    <border>
      <left/>
      <right/>
      <top style="dotted">
        <color theme="1" tint="0.499984740745262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dotted">
        <color theme="0" tint="-0.499984740745262"/>
      </bottom>
      <diagonal/>
    </border>
    <border>
      <left/>
      <right/>
      <top/>
      <bottom style="dashed">
        <color theme="0" tint="-0.499984740745262"/>
      </bottom>
      <diagonal/>
    </border>
    <border>
      <left/>
      <right/>
      <top style="medium">
        <color indexed="64"/>
      </top>
      <bottom style="dashed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dashed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 style="medium">
        <color indexed="64"/>
      </right>
      <top style="dashed">
        <color theme="0" tint="-0.499984740745262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dashed">
        <color theme="0" tint="-0.499984740745262"/>
      </bottom>
      <diagonal/>
    </border>
    <border>
      <left style="thin">
        <color theme="5" tint="0.39991454817346722"/>
      </left>
      <right style="thin">
        <color theme="5" tint="0.39991454817346722"/>
      </right>
      <top style="thin">
        <color theme="5" tint="0.39991454817346722"/>
      </top>
      <bottom style="thin">
        <color theme="5" tint="0.39991454817346722"/>
      </bottom>
      <diagonal/>
    </border>
    <border>
      <left style="thin">
        <color theme="5" tint="0.39991454817346722"/>
      </left>
      <right style="thin">
        <color theme="5" tint="0.39991454817346722"/>
      </right>
      <top style="thin">
        <color theme="5" tint="0.39991454817346722"/>
      </top>
      <bottom style="thick">
        <color theme="5" tint="0.39988402966399123"/>
      </bottom>
      <diagonal/>
    </border>
    <border>
      <left style="thin">
        <color theme="5" tint="0.39991454817346722"/>
      </left>
      <right style="thin">
        <color theme="5" tint="0.39991454817346722"/>
      </right>
      <top/>
      <bottom style="thin">
        <color theme="5" tint="0.39991454817346722"/>
      </bottom>
      <diagonal/>
    </border>
    <border>
      <left style="thin">
        <color theme="5" tint="0.39991454817346722"/>
      </left>
      <right/>
      <top style="thin">
        <color theme="5" tint="0.39991454817346722"/>
      </top>
      <bottom style="thick">
        <color theme="5" tint="0.39988402966399123"/>
      </bottom>
      <diagonal/>
    </border>
    <border>
      <left/>
      <right/>
      <top style="double">
        <color theme="0" tint="-0.499984740745262"/>
      </top>
      <bottom/>
      <diagonal/>
    </border>
    <border>
      <left/>
      <right/>
      <top style="double">
        <color theme="0" tint="-0.499984740745262"/>
      </top>
      <bottom style="dotted">
        <color theme="0" tint="-0.499984740745262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dashed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ashed">
        <color theme="0" tint="-0.499984740745262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dashed">
        <color theme="0" tint="-0.499984740745262"/>
      </bottom>
      <diagonal/>
    </border>
    <border>
      <left style="medium">
        <color indexed="64"/>
      </left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 style="thin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thin">
        <color indexed="64"/>
      </left>
      <right style="medium">
        <color indexed="64"/>
      </right>
      <top style="dashed">
        <color theme="0" tint="-0.499984740745262"/>
      </top>
      <bottom style="dashed">
        <color theme="0" tint="-0.499984740745262"/>
      </bottom>
      <diagonal/>
    </border>
    <border>
      <left style="medium">
        <color indexed="64"/>
      </left>
      <right style="thin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theme="0" tint="-0.499984740745262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dashed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dashed">
        <color theme="0" tint="-0.499984740745262"/>
      </bottom>
      <diagonal/>
    </border>
    <border>
      <left style="thin">
        <color indexed="64"/>
      </left>
      <right style="medium">
        <color indexed="64"/>
      </right>
      <top/>
      <bottom style="dashed">
        <color theme="0" tint="-0.499984740745262"/>
      </bottom>
      <diagonal/>
    </border>
    <border>
      <left style="medium">
        <color indexed="64"/>
      </left>
      <right style="thin">
        <color indexed="64"/>
      </right>
      <top style="dashed">
        <color theme="0" tint="-0.499984740745262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dashed">
        <color theme="0" tint="-0.499984740745262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theme="0" tint="-0.499984740745262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dotted">
        <color theme="0" tint="-0.499984740745262"/>
      </top>
      <bottom style="dotted">
        <color theme="0" tint="-0.499984740745262"/>
      </bottom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1" fontId="5" fillId="0" borderId="0" applyFont="0" applyFill="0" applyBorder="0" applyAlignment="0" applyProtection="0"/>
  </cellStyleXfs>
  <cellXfs count="824">
    <xf numFmtId="0" fontId="0" fillId="0" borderId="0" xfId="0"/>
    <xf numFmtId="0" fontId="0" fillId="0" borderId="0" xfId="0" applyBorder="1"/>
    <xf numFmtId="0" fontId="3" fillId="0" borderId="0" xfId="0" applyFont="1"/>
    <xf numFmtId="0" fontId="2" fillId="0" borderId="0" xfId="0" applyFont="1" applyBorder="1" applyAlignment="1">
      <alignment horizontal="centerContinuous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top"/>
    </xf>
    <xf numFmtId="0" fontId="5" fillId="0" borderId="0" xfId="0" applyFont="1" applyBorder="1"/>
    <xf numFmtId="0" fontId="5" fillId="0" borderId="0" xfId="0" applyFont="1"/>
    <xf numFmtId="0" fontId="2" fillId="0" borderId="0" xfId="0" applyFont="1" applyAlignment="1"/>
    <xf numFmtId="0" fontId="7" fillId="0" borderId="0" xfId="0" applyFont="1"/>
    <xf numFmtId="0" fontId="7" fillId="0" borderId="0" xfId="0" applyFont="1" applyBorder="1"/>
    <xf numFmtId="4" fontId="7" fillId="0" borderId="0" xfId="0" applyNumberFormat="1" applyFont="1"/>
    <xf numFmtId="0" fontId="7" fillId="0" borderId="13" xfId="0" applyFont="1" applyBorder="1"/>
    <xf numFmtId="0" fontId="2" fillId="2" borderId="13" xfId="0" applyFont="1" applyFill="1" applyBorder="1" applyAlignment="1">
      <alignment horizontal="center"/>
    </xf>
    <xf numFmtId="0" fontId="7" fillId="0" borderId="0" xfId="0" applyFont="1" applyAlignment="1"/>
    <xf numFmtId="0" fontId="5" fillId="0" borderId="0" xfId="0" applyFont="1" applyAlignment="1"/>
    <xf numFmtId="0" fontId="12" fillId="4" borderId="0" xfId="0" applyFont="1" applyFill="1"/>
    <xf numFmtId="0" fontId="12" fillId="6" borderId="0" xfId="0" applyFont="1" applyFill="1"/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12" fillId="0" borderId="34" xfId="0" applyFont="1" applyBorder="1"/>
    <xf numFmtId="0" fontId="0" fillId="0" borderId="24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12" fillId="0" borderId="43" xfId="0" applyFont="1" applyBorder="1"/>
    <xf numFmtId="0" fontId="0" fillId="0" borderId="44" xfId="0" applyBorder="1" applyAlignment="1">
      <alignment horizontal="center"/>
    </xf>
    <xf numFmtId="0" fontId="0" fillId="0" borderId="30" xfId="0" applyBorder="1" applyAlignment="1">
      <alignment horizontal="center"/>
    </xf>
    <xf numFmtId="0" fontId="12" fillId="8" borderId="41" xfId="0" applyFont="1" applyFill="1" applyBorder="1" applyAlignment="1">
      <alignment horizontal="center"/>
    </xf>
    <xf numFmtId="0" fontId="12" fillId="8" borderId="42" xfId="0" applyFont="1" applyFill="1" applyBorder="1" applyAlignment="1">
      <alignment horizontal="center"/>
    </xf>
    <xf numFmtId="0" fontId="12" fillId="8" borderId="36" xfId="0" applyFont="1" applyFill="1" applyBorder="1" applyAlignment="1">
      <alignment horizontal="center"/>
    </xf>
    <xf numFmtId="0" fontId="12" fillId="8" borderId="32" xfId="0" applyFont="1" applyFill="1" applyBorder="1" applyAlignment="1">
      <alignment horizontal="center"/>
    </xf>
    <xf numFmtId="0" fontId="12" fillId="8" borderId="49" xfId="0" applyFont="1" applyFill="1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22" xfId="0" applyBorder="1" applyAlignment="1">
      <alignment horizontal="center"/>
    </xf>
    <xf numFmtId="0" fontId="5" fillId="0" borderId="44" xfId="0" applyFont="1" applyBorder="1" applyAlignment="1">
      <alignment horizontal="center"/>
    </xf>
    <xf numFmtId="0" fontId="5" fillId="0" borderId="45" xfId="0" applyFont="1" applyBorder="1" applyAlignment="1">
      <alignment horizontal="center"/>
    </xf>
    <xf numFmtId="0" fontId="5" fillId="0" borderId="39" xfId="0" applyFont="1" applyBorder="1" applyAlignment="1">
      <alignment horizontal="center"/>
    </xf>
    <xf numFmtId="0" fontId="5" fillId="0" borderId="40" xfId="0" applyFont="1" applyBorder="1" applyAlignment="1">
      <alignment horizontal="center"/>
    </xf>
    <xf numFmtId="0" fontId="0" fillId="9" borderId="39" xfId="0" applyFill="1" applyBorder="1" applyAlignment="1">
      <alignment horizontal="center"/>
    </xf>
    <xf numFmtId="0" fontId="0" fillId="9" borderId="22" xfId="0" applyFill="1" applyBorder="1" applyAlignment="1">
      <alignment horizontal="center"/>
    </xf>
    <xf numFmtId="0" fontId="0" fillId="9" borderId="24" xfId="0" applyFill="1" applyBorder="1" applyAlignment="1">
      <alignment horizontal="center"/>
    </xf>
    <xf numFmtId="0" fontId="0" fillId="9" borderId="40" xfId="0" applyFill="1" applyBorder="1" applyAlignment="1">
      <alignment horizontal="center"/>
    </xf>
    <xf numFmtId="0" fontId="0" fillId="9" borderId="31" xfId="0" applyFill="1" applyBorder="1" applyAlignment="1">
      <alignment horizontal="center"/>
    </xf>
    <xf numFmtId="0" fontId="0" fillId="9" borderId="30" xfId="0" applyFill="1" applyBorder="1" applyAlignment="1">
      <alignment horizontal="center"/>
    </xf>
    <xf numFmtId="0" fontId="0" fillId="9" borderId="45" xfId="0" applyFill="1" applyBorder="1" applyAlignment="1">
      <alignment horizontal="center"/>
    </xf>
    <xf numFmtId="0" fontId="0" fillId="9" borderId="46" xfId="0" applyFill="1" applyBorder="1" applyAlignment="1">
      <alignment horizontal="center"/>
    </xf>
    <xf numFmtId="0" fontId="12" fillId="0" borderId="0" xfId="0" applyFont="1" applyFill="1" applyBorder="1"/>
    <xf numFmtId="0" fontId="12" fillId="9" borderId="0" xfId="0" applyFont="1" applyFill="1"/>
    <xf numFmtId="0" fontId="12" fillId="9" borderId="50" xfId="0" applyFont="1" applyFill="1" applyBorder="1" applyAlignment="1"/>
    <xf numFmtId="0" fontId="12" fillId="7" borderId="0" xfId="0" applyFont="1" applyFill="1" applyAlignment="1">
      <alignment horizontal="center"/>
    </xf>
    <xf numFmtId="0" fontId="12" fillId="8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0" fillId="0" borderId="0" xfId="0" applyAlignment="1">
      <alignment vertical="top"/>
    </xf>
    <xf numFmtId="0" fontId="6" fillId="0" borderId="0" xfId="0" applyFont="1" applyAlignment="1">
      <alignment horizontal="center" vertical="center"/>
    </xf>
    <xf numFmtId="17" fontId="12" fillId="0" borderId="60" xfId="0" quotePrefix="1" applyNumberFormat="1" applyFont="1" applyBorder="1"/>
    <xf numFmtId="0" fontId="0" fillId="9" borderId="61" xfId="0" applyFill="1" applyBorder="1" applyAlignment="1">
      <alignment horizontal="center"/>
    </xf>
    <xf numFmtId="0" fontId="0" fillId="9" borderId="62" xfId="0" applyFill="1" applyBorder="1" applyAlignment="1">
      <alignment horizontal="center"/>
    </xf>
    <xf numFmtId="0" fontId="0" fillId="0" borderId="61" xfId="0" applyFill="1" applyBorder="1" applyAlignment="1">
      <alignment horizontal="center"/>
    </xf>
    <xf numFmtId="0" fontId="0" fillId="0" borderId="63" xfId="0" applyFill="1" applyBorder="1" applyAlignment="1">
      <alignment horizontal="center"/>
    </xf>
    <xf numFmtId="0" fontId="0" fillId="0" borderId="64" xfId="0" applyBorder="1" applyAlignment="1">
      <alignment horizontal="center"/>
    </xf>
    <xf numFmtId="0" fontId="0" fillId="0" borderId="63" xfId="0" applyBorder="1" applyAlignment="1">
      <alignment horizontal="center"/>
    </xf>
    <xf numFmtId="0" fontId="0" fillId="9" borderId="64" xfId="0" applyFill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5" xfId="0" applyBorder="1" applyAlignment="1">
      <alignment horizontal="center"/>
    </xf>
    <xf numFmtId="0" fontId="0" fillId="0" borderId="39" xfId="0" applyFill="1" applyBorder="1" applyAlignment="1">
      <alignment horizontal="center"/>
    </xf>
    <xf numFmtId="0" fontId="0" fillId="0" borderId="40" xfId="0" applyFill="1" applyBorder="1" applyAlignment="1">
      <alignment horizontal="center"/>
    </xf>
    <xf numFmtId="17" fontId="12" fillId="0" borderId="34" xfId="0" applyNumberFormat="1" applyFont="1" applyBorder="1"/>
    <xf numFmtId="0" fontId="5" fillId="0" borderId="67" xfId="0" applyFont="1" applyBorder="1" applyAlignment="1">
      <alignment horizontal="center"/>
    </xf>
    <xf numFmtId="0" fontId="5" fillId="0" borderId="66" xfId="0" applyFont="1" applyBorder="1" applyAlignment="1">
      <alignment horizontal="center"/>
    </xf>
    <xf numFmtId="0" fontId="1" fillId="0" borderId="0" xfId="0" applyFont="1" applyBorder="1" applyAlignment="1" applyProtection="1">
      <protection hidden="1"/>
    </xf>
    <xf numFmtId="168" fontId="2" fillId="0" borderId="19" xfId="0" applyNumberFormat="1" applyFont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2" fontId="7" fillId="0" borderId="7" xfId="0" applyNumberFormat="1" applyFont="1" applyBorder="1" applyProtection="1">
      <protection hidden="1"/>
    </xf>
    <xf numFmtId="2" fontId="2" fillId="0" borderId="0" xfId="0" applyNumberFormat="1" applyFont="1" applyBorder="1" applyProtection="1">
      <protection hidden="1"/>
    </xf>
    <xf numFmtId="2" fontId="2" fillId="0" borderId="0" xfId="0" quotePrefix="1" applyNumberFormat="1" applyFont="1" applyBorder="1" applyAlignment="1" applyProtection="1">
      <alignment horizontal="right" vertical="center"/>
      <protection hidden="1"/>
    </xf>
    <xf numFmtId="167" fontId="0" fillId="0" borderId="13" xfId="1" applyNumberFormat="1" applyFont="1" applyFill="1" applyBorder="1" applyAlignment="1" applyProtection="1">
      <alignment horizontal="left" vertical="center"/>
      <protection hidden="1"/>
    </xf>
    <xf numFmtId="0" fontId="3" fillId="0" borderId="22" xfId="0" applyFont="1" applyBorder="1" applyAlignment="1" applyProtection="1">
      <alignment horizontal="right"/>
      <protection hidden="1"/>
    </xf>
    <xf numFmtId="0" fontId="3" fillId="0" borderId="24" xfId="0" applyFont="1" applyBorder="1" applyAlignment="1" applyProtection="1">
      <alignment horizontal="left"/>
      <protection hidden="1"/>
    </xf>
    <xf numFmtId="167" fontId="0" fillId="0" borderId="13" xfId="2" applyNumberFormat="1" applyFont="1" applyFill="1" applyBorder="1" applyAlignment="1" applyProtection="1">
      <alignment horizontal="left" vertical="center"/>
      <protection hidden="1"/>
    </xf>
    <xf numFmtId="4" fontId="2" fillId="0" borderId="7" xfId="0" applyNumberFormat="1" applyFont="1" applyBorder="1" applyAlignment="1" applyProtection="1">
      <alignment vertical="center"/>
      <protection hidden="1"/>
    </xf>
    <xf numFmtId="2" fontId="2" fillId="0" borderId="25" xfId="0" quotePrefix="1" applyNumberFormat="1" applyFont="1" applyBorder="1" applyAlignment="1" applyProtection="1">
      <alignment horizontal="right" vertical="center"/>
      <protection hidden="1"/>
    </xf>
    <xf numFmtId="4" fontId="2" fillId="0" borderId="0" xfId="0" applyNumberFormat="1" applyFont="1" applyBorder="1" applyAlignment="1" applyProtection="1">
      <alignment vertical="center"/>
      <protection hidden="1"/>
    </xf>
    <xf numFmtId="0" fontId="5" fillId="0" borderId="24" xfId="0" applyFont="1" applyBorder="1" applyAlignment="1" applyProtection="1">
      <alignment horizontal="left" vertical="center"/>
      <protection hidden="1"/>
    </xf>
    <xf numFmtId="0" fontId="5" fillId="0" borderId="22" xfId="0" applyFont="1" applyBorder="1" applyAlignment="1" applyProtection="1">
      <alignment horizontal="right" vertical="center"/>
      <protection hidden="1"/>
    </xf>
    <xf numFmtId="4" fontId="2" fillId="0" borderId="25" xfId="0" applyNumberFormat="1" applyFont="1" applyBorder="1" applyAlignment="1" applyProtection="1">
      <alignment vertical="center"/>
      <protection hidden="1"/>
    </xf>
    <xf numFmtId="0" fontId="15" fillId="0" borderId="0" xfId="0" applyFont="1" applyAlignment="1" applyProtection="1">
      <alignment vertical="center"/>
      <protection hidden="1"/>
    </xf>
    <xf numFmtId="1" fontId="15" fillId="0" borderId="0" xfId="0" applyNumberFormat="1" applyFont="1" applyAlignment="1" applyProtection="1">
      <alignment vertical="center"/>
      <protection hidden="1"/>
    </xf>
    <xf numFmtId="2" fontId="17" fillId="0" borderId="76" xfId="1" applyNumberFormat="1" applyFont="1" applyFill="1" applyBorder="1" applyAlignment="1" applyProtection="1">
      <alignment horizontal="center" vertical="center"/>
      <protection hidden="1"/>
    </xf>
    <xf numFmtId="0" fontId="12" fillId="8" borderId="37" xfId="0" applyFont="1" applyFill="1" applyBorder="1" applyAlignment="1">
      <alignment horizontal="center"/>
    </xf>
    <xf numFmtId="0" fontId="12" fillId="8" borderId="38" xfId="0" applyFont="1" applyFill="1" applyBorder="1" applyAlignment="1">
      <alignment horizontal="center"/>
    </xf>
    <xf numFmtId="0" fontId="12" fillId="8" borderId="30" xfId="0" applyFont="1" applyFill="1" applyBorder="1" applyAlignment="1">
      <alignment horizontal="center"/>
    </xf>
    <xf numFmtId="0" fontId="12" fillId="8" borderId="45" xfId="0" applyFont="1" applyFill="1" applyBorder="1" applyAlignment="1">
      <alignment horizontal="center"/>
    </xf>
    <xf numFmtId="0" fontId="7" fillId="0" borderId="0" xfId="0" applyFont="1" applyProtection="1">
      <protection hidden="1"/>
    </xf>
    <xf numFmtId="0" fontId="15" fillId="0" borderId="0" xfId="0" applyFont="1" applyAlignment="1" applyProtection="1">
      <alignment horizontal="left" vertical="center"/>
      <protection hidden="1"/>
    </xf>
    <xf numFmtId="167" fontId="2" fillId="0" borderId="88" xfId="0" applyNumberFormat="1" applyFont="1" applyBorder="1" applyAlignment="1" applyProtection="1">
      <alignment horizontal="left"/>
      <protection hidden="1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Border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0" fontId="5" fillId="0" borderId="0" xfId="0" applyFont="1" applyAlignment="1" applyProtection="1">
      <alignment vertical="center"/>
      <protection hidden="1"/>
    </xf>
    <xf numFmtId="0" fontId="5" fillId="0" borderId="0" xfId="0" applyFont="1" applyProtection="1">
      <protection hidden="1"/>
    </xf>
    <xf numFmtId="4" fontId="0" fillId="0" borderId="0" xfId="0" applyNumberFormat="1" applyProtection="1">
      <protection hidden="1"/>
    </xf>
    <xf numFmtId="0" fontId="0" fillId="9" borderId="94" xfId="0" applyFill="1" applyBorder="1" applyAlignment="1">
      <alignment horizontal="center"/>
    </xf>
    <xf numFmtId="0" fontId="0" fillId="0" borderId="94" xfId="0" applyFill="1" applyBorder="1" applyAlignment="1">
      <alignment horizontal="center"/>
    </xf>
    <xf numFmtId="0" fontId="0" fillId="0" borderId="45" xfId="0" applyBorder="1" applyAlignment="1">
      <alignment horizontal="center"/>
    </xf>
    <xf numFmtId="0" fontId="12" fillId="8" borderId="94" xfId="0" applyFont="1" applyFill="1" applyBorder="1" applyAlignment="1">
      <alignment horizontal="center"/>
    </xf>
    <xf numFmtId="0" fontId="12" fillId="8" borderId="99" xfId="0" applyFont="1" applyFill="1" applyBorder="1" applyAlignment="1">
      <alignment horizontal="center"/>
    </xf>
    <xf numFmtId="0" fontId="0" fillId="0" borderId="24" xfId="0" applyFill="1" applyBorder="1" applyAlignment="1">
      <alignment horizontal="center"/>
    </xf>
    <xf numFmtId="0" fontId="0" fillId="0" borderId="99" xfId="0" applyFill="1" applyBorder="1" applyAlignment="1">
      <alignment horizontal="center"/>
    </xf>
    <xf numFmtId="0" fontId="12" fillId="0" borderId="101" xfId="0" applyFont="1" applyBorder="1"/>
    <xf numFmtId="0" fontId="12" fillId="0" borderId="102" xfId="0" applyFont="1" applyBorder="1"/>
    <xf numFmtId="17" fontId="12" fillId="0" borderId="102" xfId="0" applyNumberFormat="1" applyFont="1" applyBorder="1"/>
    <xf numFmtId="17" fontId="12" fillId="0" borderId="95" xfId="0" quotePrefix="1" applyNumberFormat="1" applyFont="1" applyBorder="1"/>
    <xf numFmtId="0" fontId="12" fillId="0" borderId="105" xfId="0" applyFont="1" applyBorder="1"/>
    <xf numFmtId="0" fontId="12" fillId="0" borderId="106" xfId="0" applyFont="1" applyBorder="1"/>
    <xf numFmtId="17" fontId="12" fillId="0" borderId="106" xfId="0" applyNumberFormat="1" applyFont="1" applyBorder="1"/>
    <xf numFmtId="17" fontId="12" fillId="0" borderId="104" xfId="0" quotePrefix="1" applyNumberFormat="1" applyFont="1" applyBorder="1"/>
    <xf numFmtId="0" fontId="12" fillId="8" borderId="107" xfId="0" applyFont="1" applyFill="1" applyBorder="1" applyAlignment="1">
      <alignment horizontal="center"/>
    </xf>
    <xf numFmtId="0" fontId="0" fillId="9" borderId="99" xfId="0" applyFill="1" applyBorder="1" applyAlignment="1">
      <alignment horizontal="center"/>
    </xf>
    <xf numFmtId="0" fontId="12" fillId="8" borderId="93" xfId="0" applyFont="1" applyFill="1" applyBorder="1" applyAlignment="1">
      <alignment horizontal="center"/>
    </xf>
    <xf numFmtId="0" fontId="0" fillId="9" borderId="93" xfId="0" applyFill="1" applyBorder="1" applyAlignment="1">
      <alignment horizontal="center"/>
    </xf>
    <xf numFmtId="0" fontId="0" fillId="9" borderId="44" xfId="0" applyFill="1" applyBorder="1" applyAlignment="1">
      <alignment horizontal="center"/>
    </xf>
    <xf numFmtId="0" fontId="0" fillId="0" borderId="93" xfId="0" applyFill="1" applyBorder="1" applyAlignment="1">
      <alignment horizontal="center"/>
    </xf>
    <xf numFmtId="168" fontId="1" fillId="0" borderId="110" xfId="0" applyNumberFormat="1" applyFont="1" applyBorder="1" applyAlignment="1" applyProtection="1">
      <alignment horizontal="center" vertical="center"/>
      <protection hidden="1"/>
    </xf>
    <xf numFmtId="166" fontId="3" fillId="0" borderId="110" xfId="0" applyNumberFormat="1" applyFont="1" applyBorder="1" applyAlignment="1" applyProtection="1">
      <alignment horizontal="center" vertical="center"/>
      <protection hidden="1"/>
    </xf>
    <xf numFmtId="165" fontId="3" fillId="0" borderId="110" xfId="0" applyNumberFormat="1" applyFont="1" applyBorder="1" applyAlignment="1" applyProtection="1">
      <alignment horizontal="center" vertical="center"/>
      <protection hidden="1"/>
    </xf>
    <xf numFmtId="43" fontId="3" fillId="0" borderId="110" xfId="1" applyFont="1" applyBorder="1" applyAlignment="1" applyProtection="1">
      <alignment horizontal="center" vertical="center"/>
      <protection hidden="1"/>
    </xf>
    <xf numFmtId="2" fontId="3" fillId="0" borderId="110" xfId="0" applyNumberFormat="1" applyFont="1" applyBorder="1" applyAlignment="1" applyProtection="1">
      <alignment horizontal="right" vertical="center"/>
      <protection hidden="1"/>
    </xf>
    <xf numFmtId="0" fontId="3" fillId="0" borderId="76" xfId="0" applyFont="1" applyFill="1" applyBorder="1" applyAlignment="1" applyProtection="1">
      <alignment horizontal="center" vertical="center"/>
      <protection locked="0"/>
    </xf>
    <xf numFmtId="0" fontId="3" fillId="0" borderId="76" xfId="0" applyFont="1" applyFill="1" applyBorder="1" applyAlignment="1" applyProtection="1">
      <alignment horizontal="right" vertical="center"/>
      <protection locked="0"/>
    </xf>
    <xf numFmtId="165" fontId="6" fillId="0" borderId="114" xfId="0" applyNumberFormat="1" applyFont="1" applyBorder="1" applyAlignment="1" applyProtection="1">
      <alignment horizontal="center" vertical="center" wrapText="1"/>
      <protection locked="0"/>
    </xf>
    <xf numFmtId="167" fontId="6" fillId="0" borderId="114" xfId="0" applyNumberFormat="1" applyFont="1" applyBorder="1" applyAlignment="1" applyProtection="1">
      <alignment horizontal="right" vertical="center" wrapText="1"/>
      <protection locked="0"/>
    </xf>
    <xf numFmtId="167" fontId="6" fillId="0" borderId="115" xfId="0" applyNumberFormat="1" applyFont="1" applyBorder="1" applyAlignment="1" applyProtection="1">
      <alignment horizontal="right" vertical="center" wrapText="1"/>
      <protection locked="0"/>
    </xf>
    <xf numFmtId="167" fontId="6" fillId="0" borderId="116" xfId="0" applyNumberFormat="1" applyFont="1" applyBorder="1" applyAlignment="1" applyProtection="1">
      <alignment horizontal="right" vertical="center" wrapText="1"/>
      <protection locked="0"/>
    </xf>
    <xf numFmtId="167" fontId="6" fillId="0" borderId="118" xfId="0" applyNumberFormat="1" applyFont="1" applyBorder="1" applyAlignment="1" applyProtection="1">
      <alignment horizontal="right" vertical="center" wrapText="1"/>
      <protection locked="0"/>
    </xf>
    <xf numFmtId="167" fontId="6" fillId="0" borderId="117" xfId="0" applyNumberFormat="1" applyFont="1" applyBorder="1" applyAlignment="1" applyProtection="1">
      <alignment horizontal="right" vertical="center" wrapText="1"/>
      <protection locked="0"/>
    </xf>
    <xf numFmtId="165" fontId="6" fillId="0" borderId="115" xfId="0" applyNumberFormat="1" applyFont="1" applyBorder="1" applyAlignment="1" applyProtection="1">
      <alignment horizontal="center" vertical="center" wrapText="1"/>
      <protection locked="0"/>
    </xf>
    <xf numFmtId="165" fontId="6" fillId="0" borderId="117" xfId="0" applyNumberFormat="1" applyFont="1" applyBorder="1" applyAlignment="1" applyProtection="1">
      <alignment horizontal="center" vertical="center" wrapText="1"/>
      <protection locked="0"/>
    </xf>
    <xf numFmtId="165" fontId="6" fillId="0" borderId="118" xfId="0" applyNumberFormat="1" applyFont="1" applyBorder="1" applyAlignment="1" applyProtection="1">
      <alignment horizontal="center" vertical="center" wrapText="1"/>
      <protection locked="0"/>
    </xf>
    <xf numFmtId="165" fontId="6" fillId="0" borderId="116" xfId="0" applyNumberFormat="1" applyFont="1" applyBorder="1" applyAlignment="1" applyProtection="1">
      <alignment horizontal="center" vertical="center" wrapText="1"/>
      <protection locked="0"/>
    </xf>
    <xf numFmtId="0" fontId="3" fillId="0" borderId="110" xfId="0" quotePrefix="1" applyFont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protection hidden="1"/>
    </xf>
    <xf numFmtId="0" fontId="0" fillId="0" borderId="0" xfId="0" applyAlignment="1" applyProtection="1">
      <protection hidden="1"/>
    </xf>
    <xf numFmtId="0" fontId="11" fillId="0" borderId="0" xfId="0" applyFont="1" applyAlignment="1" applyProtection="1">
      <alignment horizontal="right"/>
      <protection hidden="1"/>
    </xf>
    <xf numFmtId="43" fontId="3" fillId="0" borderId="110" xfId="1" quotePrefix="1" applyFont="1" applyBorder="1" applyAlignment="1" applyProtection="1">
      <alignment horizontal="right"/>
      <protection hidden="1"/>
    </xf>
    <xf numFmtId="43" fontId="3" fillId="0" borderId="110" xfId="1" applyFont="1" applyBorder="1" applyAlignment="1" applyProtection="1">
      <alignment vertical="center"/>
      <protection hidden="1"/>
    </xf>
    <xf numFmtId="43" fontId="3" fillId="0" borderId="0" xfId="1" applyFont="1" applyBorder="1" applyAlignment="1" applyProtection="1">
      <alignment vertical="center"/>
      <protection hidden="1"/>
    </xf>
    <xf numFmtId="43" fontId="3" fillId="0" borderId="110" xfId="1" quotePrefix="1" applyFont="1" applyBorder="1" applyAlignment="1" applyProtection="1">
      <alignment horizontal="right" vertical="center"/>
      <protection hidden="1"/>
    </xf>
    <xf numFmtId="0" fontId="4" fillId="0" borderId="0" xfId="0" applyFont="1" applyBorder="1" applyAlignment="1">
      <alignment horizontal="center" vertical="center"/>
    </xf>
    <xf numFmtId="167" fontId="0" fillId="4" borderId="13" xfId="1" applyNumberFormat="1" applyFont="1" applyFill="1" applyBorder="1" applyAlignment="1" applyProtection="1">
      <alignment horizontal="left" vertical="center"/>
      <protection hidden="1"/>
    </xf>
    <xf numFmtId="0" fontId="5" fillId="4" borderId="22" xfId="0" applyFont="1" applyFill="1" applyBorder="1" applyAlignment="1" applyProtection="1">
      <alignment horizontal="right" vertical="center"/>
      <protection hidden="1"/>
    </xf>
    <xf numFmtId="0" fontId="5" fillId="4" borderId="24" xfId="0" applyFont="1" applyFill="1" applyBorder="1" applyAlignment="1" applyProtection="1">
      <alignment horizontal="left" vertical="center"/>
      <protection hidden="1"/>
    </xf>
    <xf numFmtId="167" fontId="0" fillId="14" borderId="13" xfId="1" applyNumberFormat="1" applyFont="1" applyFill="1" applyBorder="1" applyAlignment="1" applyProtection="1">
      <alignment horizontal="left" vertical="center"/>
      <protection hidden="1"/>
    </xf>
    <xf numFmtId="0" fontId="5" fillId="14" borderId="22" xfId="0" applyFont="1" applyFill="1" applyBorder="1" applyAlignment="1" applyProtection="1">
      <alignment horizontal="right" vertical="center"/>
      <protection hidden="1"/>
    </xf>
    <xf numFmtId="0" fontId="5" fillId="14" borderId="24" xfId="0" applyFont="1" applyFill="1" applyBorder="1" applyAlignment="1" applyProtection="1">
      <alignment horizontal="left" vertical="center"/>
      <protection hidden="1"/>
    </xf>
    <xf numFmtId="0" fontId="0" fillId="11" borderId="1" xfId="0" applyFill="1" applyBorder="1" applyProtection="1">
      <protection hidden="1"/>
    </xf>
    <xf numFmtId="0" fontId="0" fillId="11" borderId="2" xfId="0" applyFill="1" applyBorder="1" applyProtection="1">
      <protection hidden="1"/>
    </xf>
    <xf numFmtId="0" fontId="3" fillId="11" borderId="2" xfId="0" applyFont="1" applyFill="1" applyBorder="1" applyProtection="1">
      <protection hidden="1"/>
    </xf>
    <xf numFmtId="0" fontId="0" fillId="11" borderId="4" xfId="0" applyFill="1" applyBorder="1" applyProtection="1">
      <protection hidden="1"/>
    </xf>
    <xf numFmtId="0" fontId="0" fillId="11" borderId="0" xfId="0" applyFill="1" applyBorder="1" applyProtection="1">
      <protection hidden="1"/>
    </xf>
    <xf numFmtId="0" fontId="7" fillId="11" borderId="0" xfId="0" applyFont="1" applyFill="1" applyBorder="1" applyProtection="1">
      <protection hidden="1"/>
    </xf>
    <xf numFmtId="0" fontId="3" fillId="11" borderId="0" xfId="0" applyFont="1" applyFill="1" applyBorder="1" applyProtection="1">
      <protection hidden="1"/>
    </xf>
    <xf numFmtId="0" fontId="3" fillId="11" borderId="0" xfId="0" applyFont="1" applyFill="1" applyBorder="1" applyAlignment="1" applyProtection="1">
      <alignment vertical="center"/>
      <protection hidden="1"/>
    </xf>
    <xf numFmtId="0" fontId="7" fillId="11" borderId="0" xfId="0" applyFont="1" applyFill="1" applyBorder="1" applyAlignment="1" applyProtection="1">
      <alignment vertical="center"/>
      <protection hidden="1"/>
    </xf>
    <xf numFmtId="0" fontId="3" fillId="11" borderId="0" xfId="0" applyFont="1" applyFill="1" applyProtection="1">
      <protection hidden="1"/>
    </xf>
    <xf numFmtId="0" fontId="7" fillId="11" borderId="0" xfId="0" applyFont="1" applyFill="1" applyBorder="1" applyAlignment="1" applyProtection="1">
      <alignment horizontal="centerContinuous"/>
      <protection hidden="1"/>
    </xf>
    <xf numFmtId="0" fontId="7" fillId="11" borderId="0" xfId="0" applyFont="1" applyFill="1" applyBorder="1" applyAlignment="1" applyProtection="1">
      <protection hidden="1"/>
    </xf>
    <xf numFmtId="0" fontId="7" fillId="11" borderId="89" xfId="0" applyFont="1" applyFill="1" applyBorder="1" applyAlignment="1" applyProtection="1">
      <protection hidden="1"/>
    </xf>
    <xf numFmtId="0" fontId="5" fillId="11" borderId="0" xfId="0" applyFont="1" applyFill="1" applyBorder="1" applyAlignment="1" applyProtection="1">
      <protection hidden="1"/>
    </xf>
    <xf numFmtId="0" fontId="2" fillId="11" borderId="0" xfId="0" applyFont="1" applyFill="1" applyBorder="1" applyAlignment="1" applyProtection="1">
      <alignment horizontal="center" vertical="center"/>
      <protection hidden="1"/>
    </xf>
    <xf numFmtId="0" fontId="7" fillId="11" borderId="0" xfId="0" applyFont="1" applyFill="1" applyBorder="1" applyAlignment="1" applyProtection="1">
      <alignment horizontal="right"/>
      <protection hidden="1"/>
    </xf>
    <xf numFmtId="0" fontId="2" fillId="11" borderId="0" xfId="0" applyFont="1" applyFill="1" applyBorder="1" applyAlignment="1" applyProtection="1">
      <alignment horizontal="right"/>
      <protection hidden="1"/>
    </xf>
    <xf numFmtId="0" fontId="0" fillId="11" borderId="7" xfId="0" applyFill="1" applyBorder="1" applyProtection="1">
      <protection hidden="1"/>
    </xf>
    <xf numFmtId="0" fontId="7" fillId="11" borderId="7" xfId="0" applyFont="1" applyFill="1" applyBorder="1" applyAlignment="1" applyProtection="1">
      <protection hidden="1"/>
    </xf>
    <xf numFmtId="0" fontId="7" fillId="11" borderId="7" xfId="0" applyFont="1" applyFill="1" applyBorder="1" applyAlignment="1" applyProtection="1">
      <alignment horizontal="right"/>
      <protection hidden="1"/>
    </xf>
    <xf numFmtId="0" fontId="1" fillId="11" borderId="7" xfId="0" applyFont="1" applyFill="1" applyBorder="1" applyProtection="1">
      <protection hidden="1"/>
    </xf>
    <xf numFmtId="0" fontId="7" fillId="11" borderId="7" xfId="0" applyFont="1" applyFill="1" applyBorder="1" applyProtection="1">
      <protection hidden="1"/>
    </xf>
    <xf numFmtId="0" fontId="2" fillId="11" borderId="7" xfId="0" applyFont="1" applyFill="1" applyBorder="1" applyAlignment="1" applyProtection="1">
      <alignment horizontal="right"/>
      <protection hidden="1"/>
    </xf>
    <xf numFmtId="2" fontId="2" fillId="11" borderId="7" xfId="2" applyNumberFormat="1" applyFont="1" applyFill="1" applyBorder="1" applyAlignment="1" applyProtection="1">
      <alignment horizontal="right"/>
      <protection hidden="1"/>
    </xf>
    <xf numFmtId="0" fontId="1" fillId="11" borderId="0" xfId="0" applyFont="1" applyFill="1" applyBorder="1" applyProtection="1">
      <protection hidden="1"/>
    </xf>
    <xf numFmtId="2" fontId="2" fillId="11" borderId="0" xfId="2" applyNumberFormat="1" applyFont="1" applyFill="1" applyBorder="1" applyAlignment="1" applyProtection="1">
      <alignment horizontal="right"/>
      <protection hidden="1"/>
    </xf>
    <xf numFmtId="0" fontId="5" fillId="11" borderId="0" xfId="0" applyFont="1" applyFill="1" applyBorder="1" applyProtection="1">
      <protection hidden="1"/>
    </xf>
    <xf numFmtId="0" fontId="0" fillId="11" borderId="0" xfId="0" applyFill="1" applyProtection="1">
      <protection hidden="1"/>
    </xf>
    <xf numFmtId="0" fontId="0" fillId="11" borderId="6" xfId="0" applyFill="1" applyBorder="1" applyProtection="1">
      <protection hidden="1"/>
    </xf>
    <xf numFmtId="0" fontId="0" fillId="11" borderId="3" xfId="0" applyFill="1" applyBorder="1" applyProtection="1">
      <protection hidden="1"/>
    </xf>
    <xf numFmtId="0" fontId="0" fillId="11" borderId="5" xfId="0" applyFill="1" applyBorder="1" applyProtection="1">
      <protection hidden="1"/>
    </xf>
    <xf numFmtId="43" fontId="2" fillId="0" borderId="110" xfId="1" applyFont="1" applyBorder="1" applyAlignment="1" applyProtection="1">
      <alignment horizontal="center" vertical="center"/>
      <protection hidden="1"/>
    </xf>
    <xf numFmtId="4" fontId="15" fillId="0" borderId="0" xfId="0" applyNumberFormat="1" applyFont="1" applyFill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6" fillId="0" borderId="114" xfId="0" applyNumberFormat="1" applyFont="1" applyBorder="1" applyAlignment="1" applyProtection="1">
      <alignment horizontal="center" vertical="center" wrapText="1"/>
      <protection locked="0"/>
    </xf>
    <xf numFmtId="49" fontId="6" fillId="0" borderId="115" xfId="0" applyNumberFormat="1" applyFont="1" applyBorder="1" applyAlignment="1" applyProtection="1">
      <alignment horizontal="center" vertical="center" wrapText="1"/>
      <protection locked="0"/>
    </xf>
    <xf numFmtId="49" fontId="6" fillId="0" borderId="117" xfId="0" applyNumberFormat="1" applyFont="1" applyBorder="1" applyAlignment="1" applyProtection="1">
      <alignment horizontal="center" vertical="center" wrapText="1"/>
      <protection locked="0"/>
    </xf>
    <xf numFmtId="49" fontId="6" fillId="0" borderId="118" xfId="0" applyNumberFormat="1" applyFont="1" applyBorder="1" applyAlignment="1" applyProtection="1">
      <alignment horizontal="center" vertical="center" wrapText="1"/>
      <protection locked="0"/>
    </xf>
    <xf numFmtId="49" fontId="6" fillId="0" borderId="116" xfId="0" applyNumberFormat="1" applyFont="1" applyBorder="1" applyAlignment="1" applyProtection="1">
      <alignment horizontal="center" vertical="center" wrapText="1"/>
      <protection locked="0"/>
    </xf>
    <xf numFmtId="4" fontId="19" fillId="0" borderId="120" xfId="0" applyNumberFormat="1" applyFont="1" applyFill="1" applyBorder="1" applyAlignment="1" applyProtection="1">
      <alignment horizontal="center" vertical="center" wrapText="1"/>
      <protection hidden="1"/>
    </xf>
    <xf numFmtId="0" fontId="19" fillId="0" borderId="120" xfId="0" applyFont="1" applyBorder="1" applyAlignment="1" applyProtection="1">
      <alignment horizontal="center" vertical="center" wrapText="1"/>
      <protection hidden="1"/>
    </xf>
    <xf numFmtId="0" fontId="19" fillId="0" borderId="120" xfId="0" applyFont="1" applyBorder="1" applyAlignment="1" applyProtection="1">
      <alignment horizontal="center" vertical="center"/>
      <protection hidden="1"/>
    </xf>
    <xf numFmtId="0" fontId="19" fillId="0" borderId="120" xfId="0" applyFont="1" applyBorder="1" applyAlignment="1" applyProtection="1">
      <alignment vertical="center" wrapText="1"/>
      <protection hidden="1"/>
    </xf>
    <xf numFmtId="0" fontId="19" fillId="0" borderId="122" xfId="0" applyFont="1" applyBorder="1" applyAlignment="1" applyProtection="1">
      <alignment vertical="center" wrapText="1"/>
      <protection hidden="1"/>
    </xf>
    <xf numFmtId="0" fontId="6" fillId="0" borderId="121" xfId="0" applyFont="1" applyBorder="1" applyAlignment="1" applyProtection="1">
      <alignment horizontal="center" vertical="center"/>
      <protection hidden="1"/>
    </xf>
    <xf numFmtId="0" fontId="0" fillId="0" borderId="121" xfId="0" applyBorder="1" applyProtection="1">
      <protection hidden="1"/>
    </xf>
    <xf numFmtId="0" fontId="6" fillId="0" borderId="119" xfId="0" applyFont="1" applyBorder="1" applyAlignment="1" applyProtection="1">
      <alignment horizontal="center" vertical="center"/>
      <protection hidden="1"/>
    </xf>
    <xf numFmtId="0" fontId="0" fillId="0" borderId="119" xfId="0" applyBorder="1" applyProtection="1">
      <protection hidden="1"/>
    </xf>
    <xf numFmtId="0" fontId="6" fillId="0" borderId="120" xfId="0" applyFont="1" applyBorder="1" applyAlignment="1" applyProtection="1">
      <alignment horizontal="center" vertical="center"/>
      <protection hidden="1"/>
    </xf>
    <xf numFmtId="0" fontId="0" fillId="0" borderId="120" xfId="0" applyBorder="1" applyProtection="1">
      <protection hidden="1"/>
    </xf>
    <xf numFmtId="0" fontId="2" fillId="0" borderId="1" xfId="0" applyFont="1" applyFill="1" applyBorder="1" applyAlignment="1" applyProtection="1">
      <alignment vertical="center" wrapText="1"/>
      <protection hidden="1"/>
    </xf>
    <xf numFmtId="0" fontId="2" fillId="0" borderId="25" xfId="0" applyFont="1" applyFill="1" applyBorder="1" applyAlignment="1" applyProtection="1">
      <alignment vertical="center" wrapText="1"/>
      <protection hidden="1"/>
    </xf>
    <xf numFmtId="0" fontId="0" fillId="0" borderId="3" xfId="0" applyFill="1" applyBorder="1" applyProtection="1">
      <protection hidden="1"/>
    </xf>
    <xf numFmtId="0" fontId="0" fillId="0" borderId="4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Protection="1">
      <protection hidden="1"/>
    </xf>
    <xf numFmtId="0" fontId="5" fillId="0" borderId="0" xfId="0" quotePrefix="1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2" fontId="5" fillId="0" borderId="0" xfId="0" applyNumberFormat="1" applyFont="1" applyBorder="1" applyAlignment="1" applyProtection="1">
      <alignment vertical="center"/>
      <protection hidden="1"/>
    </xf>
    <xf numFmtId="2" fontId="3" fillId="0" borderId="0" xfId="0" applyNumberFormat="1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right" vertical="center"/>
      <protection hidden="1"/>
    </xf>
    <xf numFmtId="9" fontId="3" fillId="0" borderId="0" xfId="0" applyNumberFormat="1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2" fontId="7" fillId="0" borderId="0" xfId="0" quotePrefix="1" applyNumberFormat="1" applyFont="1" applyBorder="1" applyAlignment="1" applyProtection="1">
      <alignment horizontal="right" vertical="center"/>
      <protection hidden="1"/>
    </xf>
    <xf numFmtId="0" fontId="0" fillId="0" borderId="4" xfId="0" applyBorder="1" applyAlignment="1" applyProtection="1">
      <alignment vertical="center"/>
      <protection hidden="1"/>
    </xf>
    <xf numFmtId="0" fontId="0" fillId="0" borderId="0" xfId="0" applyBorder="1" applyAlignment="1" applyProtection="1">
      <alignment vertical="center"/>
      <protection hidden="1"/>
    </xf>
    <xf numFmtId="0" fontId="0" fillId="0" borderId="5" xfId="0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horizontal="left"/>
      <protection hidden="1"/>
    </xf>
    <xf numFmtId="0" fontId="13" fillId="0" borderId="0" xfId="0" applyFont="1" applyBorder="1" applyProtection="1">
      <protection hidden="1"/>
    </xf>
    <xf numFmtId="0" fontId="5" fillId="0" borderId="0" xfId="0" applyFont="1" applyBorder="1" applyProtection="1">
      <protection hidden="1"/>
    </xf>
    <xf numFmtId="0" fontId="1" fillId="0" borderId="0" xfId="0" applyFont="1" applyBorder="1" applyProtection="1">
      <protection hidden="1"/>
    </xf>
    <xf numFmtId="0" fontId="0" fillId="0" borderId="7" xfId="0" applyBorder="1" applyProtection="1">
      <protection hidden="1"/>
    </xf>
    <xf numFmtId="0" fontId="3" fillId="0" borderId="7" xfId="0" applyFont="1" applyBorder="1" applyProtection="1">
      <protection hidden="1"/>
    </xf>
    <xf numFmtId="0" fontId="0" fillId="0" borderId="25" xfId="0" applyBorder="1" applyProtection="1">
      <protection hidden="1"/>
    </xf>
    <xf numFmtId="0" fontId="2" fillId="0" borderId="25" xfId="0" applyFont="1" applyBorder="1" applyAlignment="1" applyProtection="1">
      <alignment vertical="center"/>
      <protection hidden="1"/>
    </xf>
    <xf numFmtId="0" fontId="2" fillId="0" borderId="0" xfId="0" applyFont="1" applyBorder="1" applyAlignment="1" applyProtection="1">
      <alignment vertical="center"/>
      <protection hidden="1"/>
    </xf>
    <xf numFmtId="0" fontId="7" fillId="0" borderId="0" xfId="0" applyFont="1" applyBorder="1" applyProtection="1">
      <protection hidden="1"/>
    </xf>
    <xf numFmtId="0" fontId="6" fillId="0" borderId="0" xfId="0" applyFont="1" applyBorder="1" applyAlignment="1" applyProtection="1">
      <alignment vertical="center"/>
      <protection hidden="1"/>
    </xf>
    <xf numFmtId="0" fontId="13" fillId="0" borderId="0" xfId="0" applyFont="1" applyBorder="1" applyAlignment="1" applyProtection="1">
      <alignment horizontal="left" vertical="center"/>
      <protection hidden="1"/>
    </xf>
    <xf numFmtId="43" fontId="3" fillId="0" borderId="0" xfId="1" quotePrefix="1" applyFont="1" applyBorder="1" applyAlignment="1" applyProtection="1">
      <alignment horizontal="right"/>
      <protection hidden="1"/>
    </xf>
    <xf numFmtId="0" fontId="5" fillId="0" borderId="0" xfId="0" applyFont="1" applyBorder="1" applyAlignment="1" applyProtection="1">
      <alignment horizontal="center"/>
      <protection hidden="1"/>
    </xf>
    <xf numFmtId="0" fontId="7" fillId="0" borderId="7" xfId="0" applyFont="1" applyBorder="1" applyProtection="1">
      <protection hidden="1"/>
    </xf>
    <xf numFmtId="0" fontId="2" fillId="0" borderId="0" xfId="0" applyFont="1" applyBorder="1" applyAlignment="1" applyProtection="1">
      <protection hidden="1"/>
    </xf>
    <xf numFmtId="2" fontId="2" fillId="0" borderId="55" xfId="0" quotePrefix="1" applyNumberFormat="1" applyFont="1" applyBorder="1" applyAlignment="1" applyProtection="1">
      <alignment horizontal="right" vertical="center"/>
      <protection hidden="1"/>
    </xf>
    <xf numFmtId="0" fontId="3" fillId="0" borderId="2" xfId="0" applyFont="1" applyBorder="1" applyAlignment="1" applyProtection="1">
      <protection hidden="1"/>
    </xf>
    <xf numFmtId="0" fontId="3" fillId="0" borderId="0" xfId="0" applyFont="1" applyBorder="1" applyAlignment="1" applyProtection="1">
      <alignment vertical="top"/>
      <protection hidden="1"/>
    </xf>
    <xf numFmtId="0" fontId="7" fillId="0" borderId="0" xfId="0" applyNumberFormat="1" applyFont="1" applyBorder="1" applyAlignment="1" applyProtection="1">
      <protection hidden="1"/>
    </xf>
    <xf numFmtId="0" fontId="1" fillId="0" borderId="0" xfId="0" applyNumberFormat="1" applyFont="1" applyBorder="1" applyAlignment="1" applyProtection="1">
      <alignment horizontal="left"/>
      <protection hidden="1"/>
    </xf>
    <xf numFmtId="0" fontId="7" fillId="0" borderId="0" xfId="0" applyNumberFormat="1" applyFont="1" applyBorder="1" applyProtection="1">
      <protection hidden="1"/>
    </xf>
    <xf numFmtId="0" fontId="0" fillId="0" borderId="6" xfId="0" applyBorder="1" applyProtection="1">
      <protection hidden="1"/>
    </xf>
    <xf numFmtId="0" fontId="0" fillId="0" borderId="8" xfId="0" applyBorder="1" applyProtection="1">
      <protection hidden="1"/>
    </xf>
    <xf numFmtId="0" fontId="13" fillId="0" borderId="0" xfId="0" applyFont="1" applyBorder="1" applyAlignment="1" applyProtection="1">
      <alignment horizontal="left"/>
      <protection hidden="1"/>
    </xf>
    <xf numFmtId="0" fontId="5" fillId="0" borderId="0" xfId="0" applyFont="1" applyBorder="1" applyAlignment="1" applyProtection="1">
      <alignment horizontal="right"/>
      <protection hidden="1"/>
    </xf>
    <xf numFmtId="0" fontId="2" fillId="0" borderId="2" xfId="0" applyFont="1" applyFill="1" applyBorder="1" applyAlignment="1" applyProtection="1">
      <alignment vertical="center" wrapText="1"/>
      <protection hidden="1"/>
    </xf>
    <xf numFmtId="0" fontId="2" fillId="0" borderId="4" xfId="0" applyFont="1" applyFill="1" applyBorder="1" applyAlignment="1" applyProtection="1">
      <alignment vertical="center" wrapText="1"/>
      <protection hidden="1"/>
    </xf>
    <xf numFmtId="49" fontId="1" fillId="0" borderId="0" xfId="2" applyNumberFormat="1" applyFont="1" applyBorder="1" applyAlignment="1" applyProtection="1">
      <alignment horizontal="center" vertical="center"/>
      <protection hidden="1"/>
    </xf>
    <xf numFmtId="4" fontId="5" fillId="0" borderId="0" xfId="0" applyNumberFormat="1" applyFont="1" applyBorder="1" applyProtection="1">
      <protection hidden="1"/>
    </xf>
    <xf numFmtId="0" fontId="7" fillId="0" borderId="7" xfId="0" applyFont="1" applyBorder="1" applyAlignment="1" applyProtection="1">
      <alignment horizontal="right"/>
      <protection hidden="1"/>
    </xf>
    <xf numFmtId="0" fontId="7" fillId="0" borderId="7" xfId="0" applyFont="1" applyBorder="1" applyAlignment="1" applyProtection="1">
      <alignment horizontal="center"/>
      <protection hidden="1"/>
    </xf>
    <xf numFmtId="0" fontId="2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7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right"/>
      <protection hidden="1"/>
    </xf>
    <xf numFmtId="2" fontId="3" fillId="0" borderId="0" xfId="0" quotePrefix="1" applyNumberFormat="1" applyFont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3" fillId="0" borderId="12" xfId="0" applyFont="1" applyBorder="1" applyProtection="1">
      <protection hidden="1"/>
    </xf>
    <xf numFmtId="0" fontId="13" fillId="0" borderId="12" xfId="0" applyFont="1" applyBorder="1" applyProtection="1">
      <protection hidden="1"/>
    </xf>
    <xf numFmtId="2" fontId="3" fillId="0" borderId="12" xfId="0" applyNumberFormat="1" applyFont="1" applyBorder="1" applyProtection="1">
      <protection hidden="1"/>
    </xf>
    <xf numFmtId="0" fontId="10" fillId="0" borderId="7" xfId="0" applyFont="1" applyBorder="1" applyAlignment="1" applyProtection="1">
      <alignment horizontal="left"/>
      <protection hidden="1"/>
    </xf>
    <xf numFmtId="2" fontId="7" fillId="0" borderId="7" xfId="0" quotePrefix="1" applyNumberFormat="1" applyFont="1" applyBorder="1" applyAlignment="1" applyProtection="1">
      <alignment horizontal="right"/>
      <protection hidden="1"/>
    </xf>
    <xf numFmtId="0" fontId="0" fillId="0" borderId="6" xfId="0" applyBorder="1" applyAlignment="1" applyProtection="1">
      <alignment vertical="center"/>
      <protection hidden="1"/>
    </xf>
    <xf numFmtId="0" fontId="0" fillId="0" borderId="7" xfId="0" applyBorder="1" applyAlignment="1" applyProtection="1">
      <alignment vertical="center"/>
      <protection hidden="1"/>
    </xf>
    <xf numFmtId="0" fontId="2" fillId="0" borderId="7" xfId="0" applyFont="1" applyBorder="1" applyAlignment="1" applyProtection="1">
      <alignment vertical="center"/>
      <protection hidden="1"/>
    </xf>
    <xf numFmtId="0" fontId="0" fillId="0" borderId="8" xfId="0" applyBorder="1" applyAlignment="1" applyProtection="1">
      <alignment vertical="center"/>
      <protection hidden="1"/>
    </xf>
    <xf numFmtId="0" fontId="10" fillId="0" borderId="0" xfId="0" applyFont="1" applyProtection="1">
      <protection hidden="1"/>
    </xf>
    <xf numFmtId="0" fontId="0" fillId="0" borderId="0" xfId="0" applyAlignment="1" applyProtection="1">
      <alignment vertical="top"/>
      <protection hidden="1"/>
    </xf>
    <xf numFmtId="0" fontId="12" fillId="0" borderId="0" xfId="0" applyFont="1" applyAlignment="1" applyProtection="1">
      <alignment vertical="top"/>
      <protection hidden="1"/>
    </xf>
    <xf numFmtId="0" fontId="7" fillId="0" borderId="0" xfId="0" applyFont="1" applyAlignment="1" applyProtection="1">
      <alignment vertical="top"/>
      <protection hidden="1"/>
    </xf>
    <xf numFmtId="0" fontId="0" fillId="0" borderId="123" xfId="0" applyBorder="1" applyAlignment="1" applyProtection="1">
      <alignment vertical="center"/>
      <protection hidden="1"/>
    </xf>
    <xf numFmtId="0" fontId="5" fillId="0" borderId="123" xfId="0" quotePrefix="1" applyFont="1" applyBorder="1" applyAlignment="1" applyProtection="1">
      <alignment horizontal="center"/>
      <protection hidden="1"/>
    </xf>
    <xf numFmtId="0" fontId="7" fillId="0" borderId="0" xfId="0" applyFont="1" applyFill="1" applyBorder="1" applyAlignment="1" applyProtection="1">
      <alignment vertical="center"/>
      <protection hidden="1"/>
    </xf>
    <xf numFmtId="9" fontId="3" fillId="0" borderId="0" xfId="0" applyNumberFormat="1" applyFont="1" applyFill="1" applyBorder="1" applyAlignment="1" applyProtection="1">
      <alignment vertical="center"/>
      <protection hidden="1"/>
    </xf>
    <xf numFmtId="0" fontId="5" fillId="0" borderId="13" xfId="0" applyFont="1" applyFill="1" applyBorder="1" applyAlignment="1" applyProtection="1">
      <alignment horizontal="center" vertical="center" wrapText="1"/>
      <protection hidden="1"/>
    </xf>
    <xf numFmtId="0" fontId="0" fillId="0" borderId="56" xfId="0" applyBorder="1" applyProtection="1">
      <protection hidden="1"/>
    </xf>
    <xf numFmtId="0" fontId="5" fillId="0" borderId="56" xfId="0" quotePrefix="1" applyFont="1" applyBorder="1" applyAlignment="1" applyProtection="1">
      <alignment vertical="center"/>
      <protection hidden="1"/>
    </xf>
    <xf numFmtId="0" fontId="5" fillId="0" borderId="56" xfId="0" applyFont="1" applyBorder="1" applyAlignment="1" applyProtection="1">
      <alignment vertical="center"/>
      <protection hidden="1"/>
    </xf>
    <xf numFmtId="2" fontId="5" fillId="0" borderId="56" xfId="0" applyNumberFormat="1" applyFont="1" applyBorder="1" applyAlignment="1" applyProtection="1">
      <alignment vertical="center"/>
      <protection hidden="1"/>
    </xf>
    <xf numFmtId="2" fontId="3" fillId="0" borderId="56" xfId="0" applyNumberFormat="1" applyFont="1" applyBorder="1" applyAlignment="1" applyProtection="1">
      <alignment vertical="center"/>
      <protection hidden="1"/>
    </xf>
    <xf numFmtId="0" fontId="3" fillId="0" borderId="56" xfId="0" applyFont="1" applyBorder="1" applyAlignment="1" applyProtection="1">
      <alignment horizontal="right" vertical="center"/>
      <protection hidden="1"/>
    </xf>
    <xf numFmtId="9" fontId="3" fillId="0" borderId="56" xfId="0" applyNumberFormat="1" applyFont="1" applyBorder="1" applyAlignment="1" applyProtection="1">
      <alignment vertical="center"/>
      <protection hidden="1"/>
    </xf>
    <xf numFmtId="0" fontId="3" fillId="0" borderId="56" xfId="0" applyFont="1" applyBorder="1" applyAlignment="1" applyProtection="1">
      <alignment vertical="center"/>
      <protection hidden="1"/>
    </xf>
    <xf numFmtId="2" fontId="7" fillId="0" borderId="56" xfId="0" quotePrefix="1" applyNumberFormat="1" applyFont="1" applyBorder="1" applyAlignment="1" applyProtection="1">
      <alignment horizontal="right"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0" fontId="12" fillId="8" borderId="41" xfId="0" applyFont="1" applyFill="1" applyBorder="1" applyAlignment="1" applyProtection="1">
      <alignment horizontal="center"/>
      <protection hidden="1"/>
    </xf>
    <xf numFmtId="0" fontId="12" fillId="8" borderId="128" xfId="0" applyFont="1" applyFill="1" applyBorder="1" applyAlignment="1" applyProtection="1">
      <alignment horizontal="center"/>
      <protection hidden="1"/>
    </xf>
    <xf numFmtId="0" fontId="12" fillId="8" borderId="42" xfId="0" applyFont="1" applyFill="1" applyBorder="1" applyAlignment="1" applyProtection="1">
      <alignment horizontal="center"/>
      <protection hidden="1"/>
    </xf>
    <xf numFmtId="0" fontId="12" fillId="0" borderId="43" xfId="0" applyFont="1" applyBorder="1" applyProtection="1">
      <protection hidden="1"/>
    </xf>
    <xf numFmtId="0" fontId="0" fillId="0" borderId="44" xfId="0" applyBorder="1" applyAlignment="1" applyProtection="1">
      <alignment horizontal="center"/>
      <protection hidden="1"/>
    </xf>
    <xf numFmtId="0" fontId="0" fillId="0" borderId="127" xfId="0" applyBorder="1" applyAlignment="1" applyProtection="1">
      <alignment horizontal="center"/>
      <protection hidden="1"/>
    </xf>
    <xf numFmtId="0" fontId="0" fillId="0" borderId="45" xfId="0" applyBorder="1" applyAlignment="1" applyProtection="1">
      <alignment horizontal="center"/>
      <protection hidden="1"/>
    </xf>
    <xf numFmtId="0" fontId="12" fillId="0" borderId="34" xfId="0" applyFont="1" applyBorder="1" applyProtection="1">
      <protection hidden="1"/>
    </xf>
    <xf numFmtId="0" fontId="0" fillId="0" borderId="39" xfId="0" applyBorder="1" applyAlignment="1" applyProtection="1">
      <alignment horizontal="center"/>
      <protection hidden="1"/>
    </xf>
    <xf numFmtId="0" fontId="0" fillId="0" borderId="13" xfId="0" applyBorder="1" applyAlignment="1" applyProtection="1">
      <alignment horizontal="center"/>
      <protection hidden="1"/>
    </xf>
    <xf numFmtId="0" fontId="0" fillId="0" borderId="40" xfId="0" applyBorder="1" applyAlignment="1" applyProtection="1">
      <alignment horizontal="center"/>
      <protection hidden="1"/>
    </xf>
    <xf numFmtId="0" fontId="0" fillId="0" borderId="22" xfId="0" applyBorder="1" applyAlignment="1" applyProtection="1">
      <alignment horizontal="center"/>
      <protection hidden="1"/>
    </xf>
    <xf numFmtId="0" fontId="0" fillId="9" borderId="39" xfId="0" applyFill="1" applyBorder="1" applyAlignment="1" applyProtection="1">
      <alignment horizontal="center"/>
      <protection hidden="1"/>
    </xf>
    <xf numFmtId="0" fontId="0" fillId="9" borderId="13" xfId="0" applyFill="1" applyBorder="1" applyAlignment="1" applyProtection="1">
      <alignment horizontal="center"/>
      <protection hidden="1"/>
    </xf>
    <xf numFmtId="0" fontId="0" fillId="9" borderId="40" xfId="0" applyFill="1" applyBorder="1" applyAlignment="1" applyProtection="1">
      <alignment horizontal="center"/>
      <protection hidden="1"/>
    </xf>
    <xf numFmtId="0" fontId="0" fillId="9" borderId="22" xfId="0" applyFill="1" applyBorder="1" applyAlignment="1" applyProtection="1">
      <alignment horizontal="center"/>
      <protection hidden="1"/>
    </xf>
    <xf numFmtId="17" fontId="12" fillId="0" borderId="34" xfId="0" applyNumberFormat="1" applyFont="1" applyBorder="1" applyProtection="1">
      <protection hidden="1"/>
    </xf>
    <xf numFmtId="17" fontId="12" fillId="0" borderId="60" xfId="0" quotePrefix="1" applyNumberFormat="1" applyFont="1" applyBorder="1" applyProtection="1">
      <protection hidden="1"/>
    </xf>
    <xf numFmtId="0" fontId="0" fillId="9" borderId="61" xfId="0" applyFill="1" applyBorder="1" applyAlignment="1" applyProtection="1">
      <alignment horizontal="center"/>
      <protection hidden="1"/>
    </xf>
    <xf numFmtId="0" fontId="0" fillId="9" borderId="129" xfId="0" applyFill="1" applyBorder="1" applyAlignment="1" applyProtection="1">
      <alignment horizontal="center"/>
      <protection hidden="1"/>
    </xf>
    <xf numFmtId="0" fontId="0" fillId="9" borderId="63" xfId="0" applyFill="1" applyBorder="1" applyAlignment="1" applyProtection="1">
      <alignment horizontal="center"/>
      <protection hidden="1"/>
    </xf>
    <xf numFmtId="165" fontId="6" fillId="0" borderId="133" xfId="0" applyNumberFormat="1" applyFont="1" applyBorder="1" applyAlignment="1" applyProtection="1">
      <alignment horizontal="center" vertical="center" wrapText="1"/>
      <protection locked="0"/>
    </xf>
    <xf numFmtId="165" fontId="6" fillId="0" borderId="134" xfId="0" applyNumberFormat="1" applyFont="1" applyBorder="1" applyAlignment="1" applyProtection="1">
      <alignment horizontal="center" vertical="center" wrapText="1"/>
      <protection locked="0"/>
    </xf>
    <xf numFmtId="49" fontId="6" fillId="0" borderId="134" xfId="0" applyNumberFormat="1" applyFont="1" applyBorder="1" applyAlignment="1" applyProtection="1">
      <alignment horizontal="center" vertical="center" wrapText="1"/>
      <protection locked="0"/>
    </xf>
    <xf numFmtId="167" fontId="6" fillId="0" borderId="135" xfId="0" applyNumberFormat="1" applyFont="1" applyBorder="1" applyAlignment="1" applyProtection="1">
      <alignment horizontal="right" vertical="center" wrapText="1"/>
      <protection locked="0"/>
    </xf>
    <xf numFmtId="165" fontId="6" fillId="0" borderId="136" xfId="0" applyNumberFormat="1" applyFont="1" applyBorder="1" applyAlignment="1" applyProtection="1">
      <alignment horizontal="center" vertical="center" wrapText="1"/>
      <protection locked="0"/>
    </xf>
    <xf numFmtId="165" fontId="6" fillId="0" borderId="137" xfId="0" applyNumberFormat="1" applyFont="1" applyBorder="1" applyAlignment="1" applyProtection="1">
      <alignment horizontal="center" vertical="center" wrapText="1"/>
      <protection locked="0"/>
    </xf>
    <xf numFmtId="49" fontId="6" fillId="0" borderId="137" xfId="0" applyNumberFormat="1" applyFont="1" applyBorder="1" applyAlignment="1" applyProtection="1">
      <alignment horizontal="center" vertical="center" wrapText="1"/>
      <protection locked="0"/>
    </xf>
    <xf numFmtId="167" fontId="6" fillId="0" borderId="138" xfId="0" applyNumberFormat="1" applyFont="1" applyBorder="1" applyAlignment="1" applyProtection="1">
      <alignment horizontal="right" vertical="center" wrapText="1"/>
      <protection locked="0"/>
    </xf>
    <xf numFmtId="165" fontId="6" fillId="0" borderId="139" xfId="0" applyNumberFormat="1" applyFont="1" applyBorder="1" applyAlignment="1" applyProtection="1">
      <alignment horizontal="center" vertical="center" wrapText="1"/>
      <protection locked="0"/>
    </xf>
    <xf numFmtId="165" fontId="6" fillId="0" borderId="140" xfId="0" applyNumberFormat="1" applyFont="1" applyBorder="1" applyAlignment="1" applyProtection="1">
      <alignment horizontal="center" vertical="center" wrapText="1"/>
      <protection locked="0"/>
    </xf>
    <xf numFmtId="49" fontId="6" fillId="0" borderId="140" xfId="0" applyNumberFormat="1" applyFont="1" applyBorder="1" applyAlignment="1" applyProtection="1">
      <alignment horizontal="center" vertical="center" wrapText="1"/>
      <protection locked="0"/>
    </xf>
    <xf numFmtId="167" fontId="6" fillId="0" borderId="141" xfId="0" applyNumberFormat="1" applyFont="1" applyBorder="1" applyAlignment="1" applyProtection="1">
      <alignment horizontal="right" vertical="center" wrapText="1"/>
      <protection locked="0"/>
    </xf>
    <xf numFmtId="165" fontId="6" fillId="0" borderId="142" xfId="0" applyNumberFormat="1" applyFont="1" applyBorder="1" applyAlignment="1" applyProtection="1">
      <alignment horizontal="center" vertical="center" wrapText="1"/>
      <protection locked="0"/>
    </xf>
    <xf numFmtId="165" fontId="6" fillId="0" borderId="143" xfId="0" applyNumberFormat="1" applyFont="1" applyBorder="1" applyAlignment="1" applyProtection="1">
      <alignment horizontal="center" vertical="center" wrapText="1"/>
      <protection locked="0"/>
    </xf>
    <xf numFmtId="49" fontId="6" fillId="0" borderId="143" xfId="0" applyNumberFormat="1" applyFont="1" applyBorder="1" applyAlignment="1" applyProtection="1">
      <alignment horizontal="center" vertical="center" wrapText="1"/>
      <protection locked="0"/>
    </xf>
    <xf numFmtId="167" fontId="6" fillId="0" borderId="144" xfId="0" applyNumberFormat="1" applyFont="1" applyBorder="1" applyAlignment="1" applyProtection="1">
      <alignment horizontal="right" vertical="center" wrapText="1"/>
      <protection locked="0"/>
    </xf>
    <xf numFmtId="165" fontId="6" fillId="0" borderId="145" xfId="0" applyNumberFormat="1" applyFont="1" applyBorder="1" applyAlignment="1" applyProtection="1">
      <alignment horizontal="center" vertical="center" wrapText="1"/>
      <protection locked="0"/>
    </xf>
    <xf numFmtId="165" fontId="6" fillId="0" borderId="146" xfId="0" applyNumberFormat="1" applyFont="1" applyBorder="1" applyAlignment="1" applyProtection="1">
      <alignment horizontal="center" vertical="center" wrapText="1"/>
      <protection locked="0"/>
    </xf>
    <xf numFmtId="49" fontId="6" fillId="0" borderId="146" xfId="0" applyNumberFormat="1" applyFont="1" applyBorder="1" applyAlignment="1" applyProtection="1">
      <alignment horizontal="center" vertical="center" wrapText="1"/>
      <protection locked="0"/>
    </xf>
    <xf numFmtId="167" fontId="6" fillId="0" borderId="147" xfId="0" applyNumberFormat="1" applyFont="1" applyBorder="1" applyAlignment="1" applyProtection="1">
      <alignment horizontal="right" vertical="center" wrapText="1"/>
      <protection locked="0"/>
    </xf>
    <xf numFmtId="0" fontId="15" fillId="0" borderId="0" xfId="0" applyFont="1"/>
    <xf numFmtId="0" fontId="20" fillId="0" borderId="0" xfId="0" applyFont="1" applyProtection="1">
      <protection hidden="1"/>
    </xf>
    <xf numFmtId="0" fontId="2" fillId="0" borderId="7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11" borderId="0" xfId="0" applyFont="1" applyFill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right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right" vertical="center"/>
      <protection hidden="1"/>
    </xf>
    <xf numFmtId="167" fontId="5" fillId="4" borderId="13" xfId="2" applyNumberFormat="1" applyFont="1" applyFill="1" applyBorder="1" applyAlignment="1" applyProtection="1">
      <alignment vertical="center"/>
      <protection hidden="1"/>
    </xf>
    <xf numFmtId="0" fontId="5" fillId="0" borderId="0" xfId="0" applyFont="1" applyAlignment="1" applyProtection="1">
      <alignment textRotation="90"/>
      <protection hidden="1"/>
    </xf>
    <xf numFmtId="0" fontId="7" fillId="4" borderId="0" xfId="0" applyFont="1" applyFill="1" applyBorder="1" applyAlignment="1" applyProtection="1">
      <alignment vertical="center"/>
      <protection hidden="1"/>
    </xf>
    <xf numFmtId="0" fontId="7" fillId="4" borderId="0" xfId="0" applyFont="1" applyFill="1" applyProtection="1">
      <protection hidden="1"/>
    </xf>
    <xf numFmtId="9" fontId="3" fillId="4" borderId="0" xfId="0" applyNumberFormat="1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textRotation="90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15" borderId="13" xfId="0" applyFont="1" applyFill="1" applyBorder="1" applyAlignment="1" applyProtection="1">
      <alignment horizontal="left" vertical="center" wrapText="1"/>
      <protection hidden="1"/>
    </xf>
    <xf numFmtId="0" fontId="5" fillId="4" borderId="17" xfId="0" quotePrefix="1" applyFont="1" applyFill="1" applyBorder="1" applyAlignment="1" applyProtection="1">
      <alignment vertical="center"/>
      <protection hidden="1"/>
    </xf>
    <xf numFmtId="0" fontId="5" fillId="4" borderId="17" xfId="0" applyFont="1" applyFill="1" applyBorder="1" applyAlignment="1" applyProtection="1">
      <alignment vertical="center"/>
      <protection hidden="1"/>
    </xf>
    <xf numFmtId="2" fontId="5" fillId="4" borderId="17" xfId="0" applyNumberFormat="1" applyFont="1" applyFill="1" applyBorder="1" applyAlignment="1" applyProtection="1">
      <alignment vertical="center"/>
      <protection hidden="1"/>
    </xf>
    <xf numFmtId="2" fontId="3" fillId="4" borderId="17" xfId="0" applyNumberFormat="1" applyFont="1" applyFill="1" applyBorder="1" applyAlignment="1" applyProtection="1">
      <alignment vertical="center"/>
      <protection hidden="1"/>
    </xf>
    <xf numFmtId="0" fontId="3" fillId="4" borderId="17" xfId="0" applyFont="1" applyFill="1" applyBorder="1" applyAlignment="1" applyProtection="1">
      <alignment horizontal="right" vertical="center"/>
      <protection hidden="1"/>
    </xf>
    <xf numFmtId="9" fontId="3" fillId="4" borderId="17" xfId="0" applyNumberFormat="1" applyFont="1" applyFill="1" applyBorder="1" applyAlignment="1" applyProtection="1">
      <alignment vertical="center"/>
      <protection hidden="1"/>
    </xf>
    <xf numFmtId="0" fontId="3" fillId="4" borderId="17" xfId="0" applyFont="1" applyFill="1" applyBorder="1" applyAlignment="1" applyProtection="1">
      <alignment vertical="center"/>
      <protection hidden="1"/>
    </xf>
    <xf numFmtId="2" fontId="7" fillId="4" borderId="17" xfId="0" quotePrefix="1" applyNumberFormat="1" applyFont="1" applyFill="1" applyBorder="1" applyAlignment="1" applyProtection="1">
      <alignment horizontal="right" vertical="center"/>
      <protection hidden="1"/>
    </xf>
    <xf numFmtId="0" fontId="0" fillId="4" borderId="7" xfId="0" applyFill="1" applyBorder="1" applyProtection="1">
      <protection hidden="1"/>
    </xf>
    <xf numFmtId="0" fontId="3" fillId="4" borderId="12" xfId="0" applyFont="1" applyFill="1" applyBorder="1" applyProtection="1">
      <protection hidden="1"/>
    </xf>
    <xf numFmtId="2" fontId="7" fillId="4" borderId="12" xfId="0" applyNumberFormat="1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7" fillId="4" borderId="2" xfId="0" applyFont="1" applyFill="1" applyBorder="1" applyAlignment="1" applyProtection="1">
      <alignment vertical="center"/>
      <protection hidden="1"/>
    </xf>
    <xf numFmtId="9" fontId="3" fillId="4" borderId="2" xfId="0" applyNumberFormat="1" applyFont="1" applyFill="1" applyBorder="1" applyAlignment="1" applyProtection="1">
      <alignment vertical="center"/>
      <protection hidden="1"/>
    </xf>
    <xf numFmtId="0" fontId="5" fillId="14" borderId="13" xfId="0" applyFont="1" applyFill="1" applyBorder="1" applyAlignment="1" applyProtection="1">
      <alignment horizontal="left" vertical="center" wrapText="1"/>
      <protection hidden="1"/>
    </xf>
    <xf numFmtId="0" fontId="5" fillId="0" borderId="13" xfId="0" applyFont="1" applyFill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167" fontId="5" fillId="0" borderId="13" xfId="2" applyNumberFormat="1" applyFont="1" applyFill="1" applyBorder="1" applyAlignment="1" applyProtection="1">
      <alignment vertical="center"/>
      <protection hidden="1"/>
    </xf>
    <xf numFmtId="0" fontId="5" fillId="0" borderId="17" xfId="0" quotePrefix="1" applyFont="1" applyBorder="1" applyAlignment="1" applyProtection="1">
      <alignment vertical="center"/>
      <protection hidden="1"/>
    </xf>
    <xf numFmtId="0" fontId="5" fillId="0" borderId="17" xfId="0" applyFont="1" applyBorder="1" applyAlignment="1" applyProtection="1">
      <alignment vertical="center"/>
      <protection hidden="1"/>
    </xf>
    <xf numFmtId="2" fontId="5" fillId="0" borderId="17" xfId="0" applyNumberFormat="1" applyFont="1" applyBorder="1" applyAlignment="1" applyProtection="1">
      <alignment vertical="center"/>
      <protection hidden="1"/>
    </xf>
    <xf numFmtId="2" fontId="3" fillId="0" borderId="17" xfId="0" applyNumberFormat="1" applyFont="1" applyBorder="1" applyAlignment="1" applyProtection="1">
      <alignment vertical="center"/>
      <protection hidden="1"/>
    </xf>
    <xf numFmtId="0" fontId="3" fillId="0" borderId="17" xfId="0" applyFont="1" applyBorder="1" applyAlignment="1" applyProtection="1">
      <alignment horizontal="right" vertical="center"/>
      <protection hidden="1"/>
    </xf>
    <xf numFmtId="9" fontId="3" fillId="0" borderId="17" xfId="0" applyNumberFormat="1" applyFont="1" applyBorder="1" applyAlignment="1" applyProtection="1">
      <alignment vertical="center"/>
      <protection hidden="1"/>
    </xf>
    <xf numFmtId="0" fontId="3" fillId="0" borderId="17" xfId="0" applyFont="1" applyBorder="1" applyAlignment="1" applyProtection="1">
      <alignment vertical="center"/>
      <protection hidden="1"/>
    </xf>
    <xf numFmtId="2" fontId="7" fillId="0" borderId="17" xfId="0" quotePrefix="1" applyNumberFormat="1" applyFont="1" applyBorder="1" applyAlignment="1" applyProtection="1">
      <alignment horizontal="right" vertical="center"/>
      <protection hidden="1"/>
    </xf>
    <xf numFmtId="2" fontId="7" fillId="0" borderId="12" xfId="0" applyNumberFormat="1" applyFont="1" applyBorder="1" applyProtection="1">
      <protection hidden="1"/>
    </xf>
    <xf numFmtId="0" fontId="7" fillId="0" borderId="2" xfId="0" applyFont="1" applyFill="1" applyBorder="1" applyAlignment="1" applyProtection="1">
      <alignment vertical="center"/>
      <protection hidden="1"/>
    </xf>
    <xf numFmtId="9" fontId="3" fillId="0" borderId="2" xfId="0" applyNumberFormat="1" applyFont="1" applyFill="1" applyBorder="1" applyAlignment="1" applyProtection="1">
      <alignment vertical="center"/>
      <protection hidden="1"/>
    </xf>
    <xf numFmtId="0" fontId="5" fillId="14" borderId="13" xfId="0" applyFont="1" applyFill="1" applyBorder="1" applyAlignment="1" applyProtection="1">
      <alignment horizontal="center" vertical="center"/>
      <protection hidden="1"/>
    </xf>
    <xf numFmtId="0" fontId="5" fillId="14" borderId="0" xfId="0" applyFont="1" applyFill="1" applyBorder="1" applyAlignment="1" applyProtection="1">
      <alignment horizontal="right" vertical="center"/>
      <protection hidden="1"/>
    </xf>
    <xf numFmtId="167" fontId="5" fillId="14" borderId="13" xfId="2" applyNumberFormat="1" applyFont="1" applyFill="1" applyBorder="1" applyAlignment="1" applyProtection="1">
      <alignment vertical="center"/>
      <protection hidden="1"/>
    </xf>
    <xf numFmtId="0" fontId="7" fillId="14" borderId="0" xfId="0" applyFont="1" applyFill="1" applyBorder="1" applyAlignment="1" applyProtection="1">
      <alignment vertical="center"/>
      <protection hidden="1"/>
    </xf>
    <xf numFmtId="0" fontId="7" fillId="14" borderId="0" xfId="0" applyFont="1" applyFill="1" applyProtection="1">
      <protection hidden="1"/>
    </xf>
    <xf numFmtId="9" fontId="3" fillId="14" borderId="0" xfId="0" applyNumberFormat="1" applyFont="1" applyFill="1" applyBorder="1" applyAlignment="1" applyProtection="1">
      <alignment vertical="center"/>
      <protection hidden="1"/>
    </xf>
    <xf numFmtId="0" fontId="5" fillId="14" borderId="0" xfId="0" applyFont="1" applyFill="1" applyBorder="1" applyAlignment="1" applyProtection="1">
      <alignment horizontal="left" vertical="center"/>
      <protection hidden="1"/>
    </xf>
    <xf numFmtId="0" fontId="5" fillId="14" borderId="17" xfId="0" quotePrefix="1" applyFont="1" applyFill="1" applyBorder="1" applyAlignment="1" applyProtection="1">
      <alignment vertical="center"/>
      <protection hidden="1"/>
    </xf>
    <xf numFmtId="0" fontId="5" fillId="14" borderId="17" xfId="0" applyFont="1" applyFill="1" applyBorder="1" applyAlignment="1" applyProtection="1">
      <alignment vertical="center"/>
      <protection hidden="1"/>
    </xf>
    <xf numFmtId="2" fontId="5" fillId="14" borderId="17" xfId="0" applyNumberFormat="1" applyFont="1" applyFill="1" applyBorder="1" applyAlignment="1" applyProtection="1">
      <alignment vertical="center"/>
      <protection hidden="1"/>
    </xf>
    <xf numFmtId="2" fontId="3" fillId="14" borderId="17" xfId="0" applyNumberFormat="1" applyFont="1" applyFill="1" applyBorder="1" applyAlignment="1" applyProtection="1">
      <alignment vertical="center"/>
      <protection hidden="1"/>
    </xf>
    <xf numFmtId="0" fontId="3" fillId="14" borderId="17" xfId="0" applyFont="1" applyFill="1" applyBorder="1" applyAlignment="1" applyProtection="1">
      <alignment horizontal="right" vertical="center"/>
      <protection hidden="1"/>
    </xf>
    <xf numFmtId="9" fontId="3" fillId="14" borderId="17" xfId="0" applyNumberFormat="1" applyFont="1" applyFill="1" applyBorder="1" applyAlignment="1" applyProtection="1">
      <alignment vertical="center"/>
      <protection hidden="1"/>
    </xf>
    <xf numFmtId="0" fontId="3" fillId="14" borderId="17" xfId="0" applyFont="1" applyFill="1" applyBorder="1" applyAlignment="1" applyProtection="1">
      <alignment vertical="center"/>
      <protection hidden="1"/>
    </xf>
    <xf numFmtId="2" fontId="7" fillId="14" borderId="17" xfId="0" quotePrefix="1" applyNumberFormat="1" applyFont="1" applyFill="1" applyBorder="1" applyAlignment="1" applyProtection="1">
      <alignment horizontal="right" vertical="center"/>
      <protection hidden="1"/>
    </xf>
    <xf numFmtId="0" fontId="3" fillId="14" borderId="0" xfId="0" applyFont="1" applyFill="1" applyBorder="1" applyProtection="1">
      <protection hidden="1"/>
    </xf>
    <xf numFmtId="0" fontId="7" fillId="14" borderId="0" xfId="0" applyFont="1" applyFill="1" applyBorder="1" applyProtection="1">
      <protection hidden="1"/>
    </xf>
    <xf numFmtId="0" fontId="0" fillId="14" borderId="0" xfId="0" applyFill="1" applyBorder="1" applyProtection="1">
      <protection hidden="1"/>
    </xf>
    <xf numFmtId="0" fontId="7" fillId="14" borderId="2" xfId="0" applyFont="1" applyFill="1" applyBorder="1" applyAlignment="1" applyProtection="1">
      <alignment vertical="center"/>
      <protection hidden="1"/>
    </xf>
    <xf numFmtId="9" fontId="3" fillId="14" borderId="2" xfId="0" applyNumberFormat="1" applyFont="1" applyFill="1" applyBorder="1" applyAlignment="1" applyProtection="1">
      <alignment vertical="center"/>
      <protection hidden="1"/>
    </xf>
    <xf numFmtId="0" fontId="5" fillId="0" borderId="13" xfId="0" applyFont="1" applyFill="1" applyBorder="1" applyAlignment="1" applyProtection="1">
      <alignment horizontal="left" vertical="center" wrapText="1"/>
      <protection hidden="1"/>
    </xf>
    <xf numFmtId="2" fontId="7" fillId="0" borderId="0" xfId="0" applyNumberFormat="1" applyFont="1" applyBorder="1" applyProtection="1">
      <protection hidden="1"/>
    </xf>
    <xf numFmtId="0" fontId="3" fillId="0" borderId="7" xfId="0" applyFont="1" applyBorder="1" applyAlignment="1" applyProtection="1">
      <alignment vertical="center"/>
      <protection hidden="1"/>
    </xf>
    <xf numFmtId="0" fontId="5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/>
      <protection hidden="1"/>
    </xf>
    <xf numFmtId="0" fontId="12" fillId="8" borderId="36" xfId="0" applyFont="1" applyFill="1" applyBorder="1" applyAlignment="1" applyProtection="1">
      <alignment horizontal="center"/>
      <protection hidden="1"/>
    </xf>
    <xf numFmtId="0" fontId="12" fillId="8" borderId="32" xfId="0" applyFont="1" applyFill="1" applyBorder="1" applyAlignment="1" applyProtection="1">
      <alignment horizontal="center"/>
      <protection hidden="1"/>
    </xf>
    <xf numFmtId="0" fontId="5" fillId="0" borderId="66" xfId="0" applyFont="1" applyBorder="1" applyAlignment="1" applyProtection="1">
      <alignment horizontal="center"/>
      <protection hidden="1"/>
    </xf>
    <xf numFmtId="0" fontId="5" fillId="0" borderId="67" xfId="0" applyFont="1" applyBorder="1" applyAlignment="1" applyProtection="1">
      <alignment horizontal="center"/>
      <protection hidden="1"/>
    </xf>
    <xf numFmtId="0" fontId="0" fillId="9" borderId="30" xfId="0" applyFill="1" applyBorder="1" applyAlignment="1" applyProtection="1">
      <alignment horizontal="center"/>
      <protection hidden="1"/>
    </xf>
    <xf numFmtId="0" fontId="0" fillId="9" borderId="45" xfId="0" applyFill="1" applyBorder="1" applyAlignment="1" applyProtection="1">
      <alignment horizontal="center"/>
      <protection hidden="1"/>
    </xf>
    <xf numFmtId="0" fontId="5" fillId="0" borderId="44" xfId="0" applyFont="1" applyBorder="1" applyAlignment="1" applyProtection="1">
      <alignment horizontal="center"/>
      <protection hidden="1"/>
    </xf>
    <xf numFmtId="0" fontId="5" fillId="0" borderId="45" xfId="0" applyFont="1" applyBorder="1" applyAlignment="1" applyProtection="1">
      <alignment horizontal="center"/>
      <protection hidden="1"/>
    </xf>
    <xf numFmtId="0" fontId="0" fillId="9" borderId="46" xfId="0" applyFill="1" applyBorder="1" applyAlignment="1" applyProtection="1">
      <alignment horizontal="center"/>
      <protection hidden="1"/>
    </xf>
    <xf numFmtId="0" fontId="5" fillId="0" borderId="39" xfId="0" applyFont="1" applyBorder="1" applyAlignment="1" applyProtection="1">
      <alignment horizontal="center"/>
      <protection hidden="1"/>
    </xf>
    <xf numFmtId="0" fontId="5" fillId="0" borderId="40" xfId="0" applyFont="1" applyBorder="1" applyAlignment="1" applyProtection="1">
      <alignment horizontal="center"/>
      <protection hidden="1"/>
    </xf>
    <xf numFmtId="0" fontId="0" fillId="9" borderId="24" xfId="0" applyFill="1" applyBorder="1" applyAlignment="1" applyProtection="1">
      <alignment horizontal="center"/>
      <protection hidden="1"/>
    </xf>
    <xf numFmtId="0" fontId="0" fillId="9" borderId="31" xfId="0" applyFill="1" applyBorder="1" applyAlignment="1" applyProtection="1">
      <alignment horizontal="center"/>
      <protection hidden="1"/>
    </xf>
    <xf numFmtId="0" fontId="0" fillId="0" borderId="24" xfId="0" applyBorder="1" applyAlignment="1" applyProtection="1">
      <alignment horizontal="center"/>
      <protection hidden="1"/>
    </xf>
    <xf numFmtId="0" fontId="0" fillId="0" borderId="31" xfId="0" applyBorder="1" applyAlignment="1" applyProtection="1">
      <alignment horizontal="center"/>
      <protection hidden="1"/>
    </xf>
    <xf numFmtId="0" fontId="0" fillId="0" borderId="39" xfId="0" applyFill="1" applyBorder="1" applyAlignment="1" applyProtection="1">
      <alignment horizontal="center"/>
      <protection hidden="1"/>
    </xf>
    <xf numFmtId="0" fontId="0" fillId="0" borderId="40" xfId="0" applyFill="1" applyBorder="1" applyAlignment="1" applyProtection="1">
      <alignment horizontal="center"/>
      <protection hidden="1"/>
    </xf>
    <xf numFmtId="0" fontId="0" fillId="0" borderId="61" xfId="0" applyFill="1" applyBorder="1" applyAlignment="1" applyProtection="1">
      <alignment horizontal="center"/>
      <protection hidden="1"/>
    </xf>
    <xf numFmtId="0" fontId="0" fillId="0" borderId="63" xfId="0" applyFill="1" applyBorder="1" applyAlignment="1" applyProtection="1">
      <alignment horizontal="center"/>
      <protection hidden="1"/>
    </xf>
    <xf numFmtId="0" fontId="0" fillId="0" borderId="64" xfId="0" applyBorder="1" applyAlignment="1" applyProtection="1">
      <alignment horizontal="center"/>
      <protection hidden="1"/>
    </xf>
    <xf numFmtId="0" fontId="0" fillId="0" borderId="63" xfId="0" applyBorder="1" applyAlignment="1" applyProtection="1">
      <alignment horizontal="center"/>
      <protection hidden="1"/>
    </xf>
    <xf numFmtId="0" fontId="0" fillId="0" borderId="61" xfId="0" applyBorder="1" applyAlignment="1" applyProtection="1">
      <alignment horizontal="center"/>
      <protection hidden="1"/>
    </xf>
    <xf numFmtId="0" fontId="0" fillId="0" borderId="65" xfId="0" applyBorder="1" applyAlignment="1" applyProtection="1">
      <alignment horizontal="center"/>
      <protection hidden="1"/>
    </xf>
    <xf numFmtId="164" fontId="7" fillId="0" borderId="0" xfId="0" applyNumberFormat="1" applyFont="1" applyBorder="1" applyAlignment="1" applyProtection="1">
      <alignment horizontal="center"/>
      <protection hidden="1"/>
    </xf>
    <xf numFmtId="49" fontId="7" fillId="0" borderId="0" xfId="0" applyNumberFormat="1" applyFont="1" applyBorder="1" applyProtection="1">
      <protection hidden="1"/>
    </xf>
    <xf numFmtId="49" fontId="7" fillId="0" borderId="0" xfId="0" applyNumberFormat="1" applyFont="1" applyBorder="1" applyAlignment="1" applyProtection="1">
      <alignment horizontal="center"/>
      <protection hidden="1"/>
    </xf>
    <xf numFmtId="0" fontId="7" fillId="0" borderId="0" xfId="0" applyFont="1" applyBorder="1" applyAlignment="1" applyProtection="1">
      <protection hidden="1"/>
    </xf>
    <xf numFmtId="0" fontId="6" fillId="0" borderId="0" xfId="0" applyFont="1" applyBorder="1" applyAlignment="1" applyProtection="1">
      <alignment horizontal="center" vertical="center"/>
      <protection hidden="1"/>
    </xf>
    <xf numFmtId="4" fontId="7" fillId="0" borderId="0" xfId="0" applyNumberFormat="1" applyFont="1" applyBorder="1" applyAlignment="1" applyProtection="1">
      <alignment horizontal="center" vertical="top"/>
      <protection hidden="1"/>
    </xf>
    <xf numFmtId="0" fontId="7" fillId="0" borderId="0" xfId="0" applyFont="1" applyAlignment="1" applyProtection="1">
      <alignment vertical="center"/>
      <protection hidden="1"/>
    </xf>
    <xf numFmtId="0" fontId="6" fillId="0" borderId="0" xfId="0" applyFont="1" applyAlignment="1" applyProtection="1">
      <alignment horizontal="center" vertical="center"/>
      <protection hidden="1"/>
    </xf>
    <xf numFmtId="4" fontId="11" fillId="0" borderId="0" xfId="0" applyNumberFormat="1" applyFont="1" applyAlignment="1" applyProtection="1">
      <alignment horizontal="right" vertical="center"/>
      <protection hidden="1"/>
    </xf>
    <xf numFmtId="4" fontId="7" fillId="0" borderId="0" xfId="0" applyNumberFormat="1" applyFont="1" applyProtection="1">
      <protection hidden="1"/>
    </xf>
    <xf numFmtId="0" fontId="13" fillId="0" borderId="0" xfId="0" applyFont="1" applyProtection="1">
      <protection hidden="1"/>
    </xf>
    <xf numFmtId="165" fontId="13" fillId="0" borderId="0" xfId="0" applyNumberFormat="1" applyFont="1" applyProtection="1">
      <protection hidden="1"/>
    </xf>
    <xf numFmtId="0" fontId="15" fillId="0" borderId="0" xfId="0" applyFont="1" applyProtection="1">
      <protection hidden="1"/>
    </xf>
    <xf numFmtId="0" fontId="6" fillId="0" borderId="0" xfId="0" applyFont="1" applyAlignment="1" applyProtection="1">
      <alignment horizontal="left" vertical="center"/>
      <protection hidden="1"/>
    </xf>
    <xf numFmtId="0" fontId="6" fillId="0" borderId="0" xfId="0" applyFont="1" applyAlignment="1" applyProtection="1">
      <alignment vertical="center"/>
      <protection hidden="1"/>
    </xf>
    <xf numFmtId="165" fontId="6" fillId="0" borderId="0" xfId="0" applyNumberFormat="1" applyFont="1" applyAlignment="1" applyProtection="1">
      <alignment horizontal="center" vertic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6" fillId="0" borderId="0" xfId="0" applyFont="1" applyProtection="1">
      <protection hidden="1"/>
    </xf>
    <xf numFmtId="0" fontId="2" fillId="0" borderId="0" xfId="0" applyFont="1" applyAlignment="1" applyProtection="1">
      <alignment vertical="center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5" fillId="0" borderId="0" xfId="0" applyFont="1" applyAlignment="1" applyProtection="1">
      <alignment horizontal="center"/>
      <protection hidden="1"/>
    </xf>
    <xf numFmtId="0" fontId="0" fillId="11" borderId="8" xfId="0" applyFill="1" applyBorder="1" applyProtection="1">
      <protection hidden="1"/>
    </xf>
    <xf numFmtId="0" fontId="13" fillId="0" borderId="0" xfId="0" applyFont="1" applyBorder="1" applyAlignment="1" applyProtection="1">
      <alignment horizontal="right"/>
      <protection hidden="1"/>
    </xf>
    <xf numFmtId="165" fontId="15" fillId="13" borderId="74" xfId="0" applyNumberFormat="1" applyFont="1" applyFill="1" applyBorder="1" applyAlignment="1" applyProtection="1">
      <alignment horizontal="center" vertical="center"/>
      <protection hidden="1"/>
    </xf>
    <xf numFmtId="165" fontId="15" fillId="13" borderId="109" xfId="0" applyNumberFormat="1" applyFont="1" applyFill="1" applyBorder="1" applyAlignment="1" applyProtection="1">
      <alignment horizontal="center" vertical="center"/>
      <protection hidden="1"/>
    </xf>
    <xf numFmtId="165" fontId="15" fillId="13" borderId="75" xfId="0" applyNumberFormat="1" applyFont="1" applyFill="1" applyBorder="1" applyAlignment="1" applyProtection="1">
      <alignment horizontal="center" vertical="center"/>
      <protection hidden="1"/>
    </xf>
    <xf numFmtId="4" fontId="15" fillId="12" borderId="70" xfId="0" applyNumberFormat="1" applyFont="1" applyFill="1" applyBorder="1" applyAlignment="1" applyProtection="1">
      <alignment horizontal="center" vertical="center" wrapText="1"/>
      <protection hidden="1"/>
    </xf>
    <xf numFmtId="4" fontId="15" fillId="12" borderId="131" xfId="0" applyNumberFormat="1" applyFont="1" applyFill="1" applyBorder="1" applyAlignment="1" applyProtection="1">
      <alignment horizontal="center" vertical="center" wrapText="1"/>
      <protection hidden="1"/>
    </xf>
    <xf numFmtId="4" fontId="15" fillId="12" borderId="132" xfId="0" applyNumberFormat="1" applyFont="1" applyFill="1" applyBorder="1" applyAlignment="1" applyProtection="1">
      <alignment horizontal="center" vertical="center" wrapText="1"/>
      <protection hidden="1"/>
    </xf>
    <xf numFmtId="4" fontId="15" fillId="12" borderId="14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2" xfId="0" applyFont="1" applyBorder="1" applyProtection="1">
      <protection hidden="1"/>
    </xf>
    <xf numFmtId="0" fontId="0" fillId="0" borderId="3" xfId="0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2" fillId="0" borderId="0" xfId="0" applyFont="1" applyBorder="1" applyAlignment="1" applyProtection="1">
      <alignment horizontal="center"/>
      <protection hidden="1"/>
    </xf>
    <xf numFmtId="0" fontId="7" fillId="0" borderId="5" xfId="0" applyFont="1" applyBorder="1" applyProtection="1">
      <protection hidden="1"/>
    </xf>
    <xf numFmtId="0" fontId="1" fillId="0" borderId="25" xfId="0" applyFont="1" applyFill="1" applyBorder="1" applyAlignment="1" applyProtection="1">
      <alignment horizontal="center" vertical="center"/>
      <protection hidden="1"/>
    </xf>
    <xf numFmtId="0" fontId="3" fillId="0" borderId="1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1" fillId="0" borderId="4" xfId="0" applyFont="1" applyBorder="1" applyAlignment="1" applyProtection="1">
      <alignment vertical="center"/>
      <protection hidden="1"/>
    </xf>
    <xf numFmtId="0" fontId="3" fillId="0" borderId="5" xfId="0" applyFont="1" applyBorder="1" applyProtection="1">
      <protection hidden="1"/>
    </xf>
    <xf numFmtId="0" fontId="1" fillId="0" borderId="6" xfId="0" applyFont="1" applyBorder="1" applyAlignment="1" applyProtection="1">
      <alignment vertical="center"/>
      <protection hidden="1"/>
    </xf>
    <xf numFmtId="0" fontId="1" fillId="0" borderId="7" xfId="0" applyFont="1" applyBorder="1" applyAlignment="1" applyProtection="1">
      <alignment vertical="center"/>
      <protection hidden="1"/>
    </xf>
    <xf numFmtId="0" fontId="1" fillId="0" borderId="8" xfId="0" applyFont="1" applyBorder="1" applyAlignment="1" applyProtection="1">
      <alignment vertical="center"/>
      <protection hidden="1"/>
    </xf>
    <xf numFmtId="0" fontId="3" fillId="0" borderId="0" xfId="0" quotePrefix="1" applyFont="1" applyFill="1" applyBorder="1" applyAlignment="1" applyProtection="1">
      <alignment vertical="center"/>
      <protection hidden="1"/>
    </xf>
    <xf numFmtId="0" fontId="3" fillId="0" borderId="0" xfId="0" applyFont="1" applyFill="1" applyBorder="1" applyAlignment="1" applyProtection="1">
      <alignment vertical="center"/>
      <protection hidden="1"/>
    </xf>
    <xf numFmtId="0" fontId="1" fillId="0" borderId="2" xfId="0" applyFont="1" applyBorder="1" applyAlignment="1" applyProtection="1">
      <alignment vertical="center"/>
      <protection hidden="1"/>
    </xf>
    <xf numFmtId="0" fontId="1" fillId="0" borderId="3" xfId="0" applyFont="1" applyBorder="1" applyAlignment="1" applyProtection="1">
      <alignment vertical="center"/>
      <protection hidden="1"/>
    </xf>
    <xf numFmtId="0" fontId="1" fillId="0" borderId="1" xfId="0" applyFont="1" applyBorder="1" applyAlignment="1" applyProtection="1">
      <alignment vertical="center"/>
      <protection hidden="1"/>
    </xf>
    <xf numFmtId="0" fontId="3" fillId="0" borderId="5" xfId="0" applyFont="1" applyBorder="1" applyAlignment="1" applyProtection="1">
      <alignment horizontal="left" vertical="center"/>
      <protection hidden="1"/>
    </xf>
    <xf numFmtId="0" fontId="1" fillId="0" borderId="4" xfId="0" applyFont="1" applyBorder="1" applyProtection="1"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7" xfId="0" applyFont="1" applyBorder="1" applyAlignment="1" applyProtection="1">
      <alignment horizontal="left" vertical="center"/>
      <protection hidden="1"/>
    </xf>
    <xf numFmtId="0" fontId="3" fillId="0" borderId="8" xfId="0" applyFont="1" applyBorder="1" applyProtection="1"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3" fillId="0" borderId="4" xfId="0" applyFont="1" applyBorder="1" applyProtection="1">
      <protection hidden="1"/>
    </xf>
    <xf numFmtId="0" fontId="3" fillId="0" borderId="6" xfId="0" applyFont="1" applyBorder="1" applyProtection="1">
      <protection hidden="1"/>
    </xf>
    <xf numFmtId="0" fontId="1" fillId="0" borderId="7" xfId="0" applyFont="1" applyBorder="1" applyAlignment="1" applyProtection="1">
      <alignment horizontal="center"/>
      <protection hidden="1"/>
    </xf>
    <xf numFmtId="4" fontId="3" fillId="0" borderId="7" xfId="0" applyNumberFormat="1" applyFont="1" applyBorder="1" applyProtection="1">
      <protection hidden="1"/>
    </xf>
    <xf numFmtId="0" fontId="1" fillId="0" borderId="4" xfId="0" applyFont="1" applyBorder="1" applyAlignment="1" applyProtection="1">
      <protection hidden="1"/>
    </xf>
    <xf numFmtId="0" fontId="3" fillId="0" borderId="5" xfId="0" applyFont="1" applyBorder="1" applyAlignment="1" applyProtection="1">
      <protection hidden="1"/>
    </xf>
    <xf numFmtId="0" fontId="3" fillId="0" borderId="5" xfId="0" applyFont="1" applyBorder="1" applyAlignment="1" applyProtection="1">
      <alignment horizontal="center"/>
      <protection hidden="1"/>
    </xf>
    <xf numFmtId="0" fontId="1" fillId="0" borderId="0" xfId="0" applyFont="1" applyBorder="1" applyAlignment="1" applyProtection="1">
      <alignment horizontal="left"/>
      <protection hidden="1"/>
    </xf>
    <xf numFmtId="0" fontId="1" fillId="0" borderId="5" xfId="0" applyFont="1" applyBorder="1" applyAlignment="1" applyProtection="1">
      <protection hidden="1"/>
    </xf>
    <xf numFmtId="0" fontId="1" fillId="0" borderId="5" xfId="0" applyFont="1" applyBorder="1" applyAlignment="1" applyProtection="1">
      <alignment horizontal="center"/>
      <protection hidden="1"/>
    </xf>
    <xf numFmtId="0" fontId="3" fillId="0" borderId="0" xfId="0" applyFont="1" applyFill="1" applyBorder="1" applyAlignment="1" applyProtection="1">
      <alignment horizontal="center" vertical="center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0" fontId="1" fillId="0" borderId="2" xfId="0" applyFont="1" applyBorder="1" applyAlignment="1" applyProtection="1">
      <alignment horizontal="center"/>
      <protection hidden="1"/>
    </xf>
    <xf numFmtId="4" fontId="3" fillId="0" borderId="2" xfId="0" applyNumberFormat="1" applyFont="1" applyBorder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protection hidden="1"/>
    </xf>
    <xf numFmtId="0" fontId="3" fillId="0" borderId="25" xfId="0" applyFont="1" applyBorder="1" applyProtection="1">
      <protection hidden="1"/>
    </xf>
    <xf numFmtId="14" fontId="3" fillId="0" borderId="5" xfId="0" applyNumberFormat="1" applyFont="1" applyBorder="1" applyAlignment="1" applyProtection="1">
      <protection hidden="1"/>
    </xf>
    <xf numFmtId="0" fontId="1" fillId="0" borderId="0" xfId="0" applyFont="1" applyFill="1" applyBorder="1" applyAlignment="1" applyProtection="1">
      <alignment horizontal="center" vertical="center"/>
      <protection hidden="1"/>
    </xf>
    <xf numFmtId="0" fontId="13" fillId="0" borderId="0" xfId="0" applyFont="1" applyFill="1" applyBorder="1" applyAlignment="1" applyProtection="1">
      <alignment horizontal="center" vertical="center" wrapText="1"/>
      <protection hidden="1"/>
    </xf>
    <xf numFmtId="0" fontId="13" fillId="0" borderId="5" xfId="0" applyFont="1" applyFill="1" applyBorder="1" applyAlignment="1" applyProtection="1">
      <alignment vertical="center" wrapText="1"/>
      <protection hidden="1"/>
    </xf>
    <xf numFmtId="0" fontId="13" fillId="0" borderId="4" xfId="0" applyFont="1" applyBorder="1" applyAlignment="1" applyProtection="1">
      <alignment vertical="center" wrapText="1"/>
      <protection hidden="1"/>
    </xf>
    <xf numFmtId="0" fontId="13" fillId="0" borderId="5" xfId="0" applyFont="1" applyBorder="1" applyAlignment="1" applyProtection="1">
      <alignment vertical="center" wrapText="1"/>
      <protection hidden="1"/>
    </xf>
    <xf numFmtId="0" fontId="1" fillId="0" borderId="5" xfId="0" applyFont="1" applyFill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12" fillId="9" borderId="50" xfId="0" applyFont="1" applyFill="1" applyBorder="1" applyAlignment="1" applyProtection="1">
      <protection hidden="1"/>
    </xf>
    <xf numFmtId="0" fontId="12" fillId="8" borderId="49" xfId="0" applyFont="1" applyFill="1" applyBorder="1" applyAlignment="1" applyProtection="1">
      <alignment horizontal="center"/>
      <protection hidden="1"/>
    </xf>
    <xf numFmtId="0" fontId="0" fillId="0" borderId="29" xfId="0" applyBorder="1" applyAlignment="1" applyProtection="1">
      <alignment horizontal="center"/>
      <protection hidden="1"/>
    </xf>
    <xf numFmtId="0" fontId="0" fillId="0" borderId="30" xfId="0" applyBorder="1" applyAlignment="1" applyProtection="1">
      <alignment horizontal="center"/>
      <protection hidden="1"/>
    </xf>
    <xf numFmtId="0" fontId="0" fillId="9" borderId="62" xfId="0" applyFill="1" applyBorder="1" applyAlignment="1" applyProtection="1">
      <alignment horizontal="center"/>
      <protection hidden="1"/>
    </xf>
    <xf numFmtId="0" fontId="0" fillId="9" borderId="64" xfId="0" applyFill="1" applyBorder="1" applyAlignment="1" applyProtection="1">
      <alignment horizontal="center"/>
      <protection hidden="1"/>
    </xf>
    <xf numFmtId="0" fontId="12" fillId="0" borderId="0" xfId="0" applyFont="1" applyFill="1" applyBorder="1" applyProtection="1">
      <protection hidden="1"/>
    </xf>
    <xf numFmtId="0" fontId="13" fillId="0" borderId="4" xfId="0" applyFont="1" applyFill="1" applyBorder="1" applyAlignment="1" applyProtection="1">
      <alignment vertical="center" wrapText="1"/>
      <protection hidden="1"/>
    </xf>
    <xf numFmtId="0" fontId="3" fillId="0" borderId="76" xfId="0" quotePrefix="1" applyFont="1" applyFill="1" applyBorder="1" applyAlignment="1" applyProtection="1">
      <alignment horizontal="center" vertical="center"/>
      <protection locked="0"/>
    </xf>
    <xf numFmtId="0" fontId="0" fillId="0" borderId="1" xfId="0" applyBorder="1" applyProtection="1">
      <protection hidden="1"/>
    </xf>
    <xf numFmtId="0" fontId="2" fillId="0" borderId="4" xfId="0" applyFont="1" applyBorder="1" applyAlignment="1" applyProtection="1">
      <protection hidden="1"/>
    </xf>
    <xf numFmtId="0" fontId="7" fillId="0" borderId="4" xfId="0" applyFont="1" applyBorder="1" applyProtection="1">
      <protection hidden="1"/>
    </xf>
    <xf numFmtId="2" fontId="2" fillId="11" borderId="111" xfId="2" applyNumberFormat="1" applyFont="1" applyFill="1" applyBorder="1" applyAlignment="1" applyProtection="1">
      <alignment horizontal="right" vertical="center"/>
      <protection hidden="1"/>
    </xf>
    <xf numFmtId="4" fontId="2" fillId="11" borderId="162" xfId="2" applyNumberFormat="1" applyFont="1" applyFill="1" applyBorder="1" applyAlignment="1" applyProtection="1">
      <alignment horizontal="right" vertical="center"/>
      <protection hidden="1"/>
    </xf>
    <xf numFmtId="2" fontId="2" fillId="11" borderId="111" xfId="0" applyNumberFormat="1" applyFont="1" applyFill="1" applyBorder="1" applyAlignment="1" applyProtection="1">
      <alignment horizontal="right"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4" borderId="0" xfId="0" applyFont="1" applyFill="1"/>
    <xf numFmtId="0" fontId="3" fillId="0" borderId="7" xfId="0" quotePrefix="1" applyFont="1" applyBorder="1" applyAlignment="1" applyProtection="1">
      <alignment horizontal="center" vertical="center"/>
      <protection hidden="1"/>
    </xf>
    <xf numFmtId="0" fontId="5" fillId="0" borderId="7" xfId="0" applyFont="1" applyBorder="1" applyAlignment="1" applyProtection="1">
      <alignment horizontal="left" vertical="center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2" fontId="3" fillId="0" borderId="7" xfId="0" applyNumberFormat="1" applyFont="1" applyBorder="1" applyAlignment="1" applyProtection="1">
      <alignment horizontal="right" vertical="center"/>
      <protection hidden="1"/>
    </xf>
    <xf numFmtId="0" fontId="5" fillId="0" borderId="7" xfId="0" applyFont="1" applyBorder="1" applyAlignment="1" applyProtection="1">
      <alignment vertical="center"/>
      <protection hidden="1"/>
    </xf>
    <xf numFmtId="43" fontId="3" fillId="0" borderId="7" xfId="1" quotePrefix="1" applyFont="1" applyBorder="1" applyAlignment="1" applyProtection="1">
      <alignment horizontal="right" vertical="center"/>
      <protection hidden="1"/>
    </xf>
    <xf numFmtId="0" fontId="21" fillId="0" borderId="0" xfId="0" applyFont="1" applyBorder="1" applyAlignment="1" applyProtection="1">
      <alignment vertical="top"/>
      <protection hidden="1"/>
    </xf>
    <xf numFmtId="0" fontId="11" fillId="0" borderId="0" xfId="0" applyFont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2" fontId="7" fillId="0" borderId="0" xfId="0" quotePrefix="1" applyNumberFormat="1" applyFont="1" applyBorder="1" applyAlignment="1" applyProtection="1">
      <alignment horizontal="right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0" borderId="0" xfId="0" applyFont="1" applyBorder="1" applyAlignment="1" applyProtection="1">
      <alignment horizontal="left"/>
      <protection hidden="1"/>
    </xf>
    <xf numFmtId="0" fontId="6" fillId="0" borderId="7" xfId="0" applyFont="1" applyBorder="1" applyAlignment="1" applyProtection="1">
      <alignment horizontal="left" vertical="top"/>
      <protection hidden="1"/>
    </xf>
    <xf numFmtId="0" fontId="12" fillId="8" borderId="105" xfId="0" applyFont="1" applyFill="1" applyBorder="1" applyAlignment="1">
      <alignment horizontal="center" vertical="center"/>
    </xf>
    <xf numFmtId="0" fontId="12" fillId="8" borderId="104" xfId="0" applyFont="1" applyFill="1" applyBorder="1" applyAlignment="1">
      <alignment horizontal="center" vertical="center"/>
    </xf>
    <xf numFmtId="0" fontId="12" fillId="8" borderId="30" xfId="0" applyFont="1" applyFill="1" applyBorder="1" applyAlignment="1">
      <alignment horizontal="center"/>
    </xf>
    <xf numFmtId="0" fontId="12" fillId="8" borderId="46" xfId="0" applyFont="1" applyFill="1" applyBorder="1" applyAlignment="1">
      <alignment horizontal="center"/>
    </xf>
    <xf numFmtId="0" fontId="12" fillId="8" borderId="103" xfId="0" applyFont="1" applyFill="1" applyBorder="1" applyAlignment="1">
      <alignment horizontal="center" vertical="center"/>
    </xf>
    <xf numFmtId="0" fontId="2" fillId="8" borderId="96" xfId="0" applyFont="1" applyFill="1" applyBorder="1" applyAlignment="1">
      <alignment horizontal="center"/>
    </xf>
    <xf numFmtId="0" fontId="2" fillId="8" borderId="97" xfId="0" applyFont="1" applyFill="1" applyBorder="1" applyAlignment="1">
      <alignment horizontal="center"/>
    </xf>
    <xf numFmtId="0" fontId="2" fillId="8" borderId="98" xfId="0" applyFont="1" applyFill="1" applyBorder="1" applyAlignment="1">
      <alignment horizontal="center"/>
    </xf>
    <xf numFmtId="0" fontId="12" fillId="8" borderId="100" xfId="0" applyFont="1" applyFill="1" applyBorder="1" applyAlignment="1">
      <alignment horizontal="center" vertical="center"/>
    </xf>
    <xf numFmtId="0" fontId="12" fillId="8" borderId="95" xfId="0" applyFont="1" applyFill="1" applyBorder="1" applyAlignment="1">
      <alignment horizontal="center" vertical="center"/>
    </xf>
    <xf numFmtId="0" fontId="12" fillId="9" borderId="51" xfId="0" applyFont="1" applyFill="1" applyBorder="1" applyAlignment="1">
      <alignment horizontal="center"/>
    </xf>
    <xf numFmtId="0" fontId="12" fillId="9" borderId="52" xfId="0" applyFont="1" applyFill="1" applyBorder="1" applyAlignment="1">
      <alignment horizontal="center"/>
    </xf>
    <xf numFmtId="0" fontId="12" fillId="8" borderId="33" xfId="0" applyFont="1" applyFill="1" applyBorder="1" applyAlignment="1">
      <alignment horizontal="center" vertical="center"/>
    </xf>
    <xf numFmtId="0" fontId="12" fillId="8" borderId="34" xfId="0" applyFont="1" applyFill="1" applyBorder="1" applyAlignment="1">
      <alignment horizontal="center" vertical="center"/>
    </xf>
    <xf numFmtId="0" fontId="12" fillId="8" borderId="35" xfId="0" applyFont="1" applyFill="1" applyBorder="1" applyAlignment="1">
      <alignment horizontal="center" vertical="center"/>
    </xf>
    <xf numFmtId="0" fontId="12" fillId="8" borderId="53" xfId="0" applyFont="1" applyFill="1" applyBorder="1" applyAlignment="1">
      <alignment horizontal="center" wrapText="1"/>
    </xf>
    <xf numFmtId="0" fontId="12" fillId="8" borderId="47" xfId="0" applyFont="1" applyFill="1" applyBorder="1" applyAlignment="1">
      <alignment horizontal="center" wrapText="1"/>
    </xf>
    <xf numFmtId="0" fontId="12" fillId="8" borderId="54" xfId="0" applyFont="1" applyFill="1" applyBorder="1" applyAlignment="1">
      <alignment horizontal="center" wrapText="1"/>
    </xf>
    <xf numFmtId="0" fontId="12" fillId="8" borderId="47" xfId="0" applyFont="1" applyFill="1" applyBorder="1" applyAlignment="1">
      <alignment horizontal="center"/>
    </xf>
    <xf numFmtId="0" fontId="12" fillId="8" borderId="48" xfId="0" applyFont="1" applyFill="1" applyBorder="1" applyAlignment="1">
      <alignment horizontal="center"/>
    </xf>
    <xf numFmtId="0" fontId="12" fillId="8" borderId="44" xfId="0" applyFont="1" applyFill="1" applyBorder="1" applyAlignment="1">
      <alignment horizontal="center"/>
    </xf>
    <xf numFmtId="0" fontId="12" fillId="8" borderId="29" xfId="0" applyFont="1" applyFill="1" applyBorder="1" applyAlignment="1">
      <alignment horizontal="center"/>
    </xf>
    <xf numFmtId="0" fontId="12" fillId="8" borderId="37" xfId="0" applyFont="1" applyFill="1" applyBorder="1" applyAlignment="1">
      <alignment horizontal="center"/>
    </xf>
    <xf numFmtId="0" fontId="12" fillId="8" borderId="38" xfId="0" applyFont="1" applyFill="1" applyBorder="1" applyAlignment="1">
      <alignment horizontal="center"/>
    </xf>
    <xf numFmtId="0" fontId="12" fillId="8" borderId="45" xfId="0" applyFont="1" applyFill="1" applyBorder="1" applyAlignment="1">
      <alignment horizontal="center"/>
    </xf>
    <xf numFmtId="0" fontId="12" fillId="8" borderId="53" xfId="0" applyFont="1" applyFill="1" applyBorder="1" applyAlignment="1" applyProtection="1">
      <alignment horizontal="center" wrapText="1"/>
      <protection hidden="1"/>
    </xf>
    <xf numFmtId="0" fontId="12" fillId="8" borderId="47" xfId="0" applyFont="1" applyFill="1" applyBorder="1" applyAlignment="1" applyProtection="1">
      <alignment horizontal="center" wrapText="1"/>
      <protection hidden="1"/>
    </xf>
    <xf numFmtId="0" fontId="12" fillId="8" borderId="54" xfId="0" applyFont="1" applyFill="1" applyBorder="1" applyAlignment="1" applyProtection="1">
      <alignment horizontal="center" wrapText="1"/>
      <protection hidden="1"/>
    </xf>
    <xf numFmtId="0" fontId="12" fillId="8" borderId="47" xfId="0" applyFont="1" applyFill="1" applyBorder="1" applyAlignment="1" applyProtection="1">
      <alignment horizontal="center"/>
      <protection hidden="1"/>
    </xf>
    <xf numFmtId="0" fontId="12" fillId="8" borderId="48" xfId="0" applyFont="1" applyFill="1" applyBorder="1" applyAlignment="1" applyProtection="1">
      <alignment horizontal="center"/>
      <protection hidden="1"/>
    </xf>
    <xf numFmtId="0" fontId="12" fillId="8" borderId="33" xfId="0" applyFont="1" applyFill="1" applyBorder="1" applyAlignment="1" applyProtection="1">
      <alignment horizontal="center" vertical="center"/>
      <protection hidden="1"/>
    </xf>
    <xf numFmtId="0" fontId="12" fillId="8" borderId="34" xfId="0" applyFont="1" applyFill="1" applyBorder="1" applyAlignment="1" applyProtection="1">
      <alignment horizontal="center" vertical="center"/>
      <protection hidden="1"/>
    </xf>
    <xf numFmtId="0" fontId="12" fillId="8" borderId="35" xfId="0" applyFont="1" applyFill="1" applyBorder="1" applyAlignment="1" applyProtection="1">
      <alignment horizontal="center" vertical="center"/>
      <protection hidden="1"/>
    </xf>
    <xf numFmtId="0" fontId="12" fillId="9" borderId="51" xfId="0" applyFont="1" applyFill="1" applyBorder="1" applyAlignment="1" applyProtection="1">
      <alignment horizontal="center"/>
      <protection hidden="1"/>
    </xf>
    <xf numFmtId="0" fontId="12" fillId="9" borderId="52" xfId="0" applyFont="1" applyFill="1" applyBorder="1" applyAlignment="1" applyProtection="1">
      <alignment horizontal="center"/>
      <protection hidden="1"/>
    </xf>
    <xf numFmtId="0" fontId="12" fillId="8" borderId="44" xfId="0" applyFont="1" applyFill="1" applyBorder="1" applyAlignment="1" applyProtection="1">
      <alignment horizontal="center"/>
      <protection hidden="1"/>
    </xf>
    <xf numFmtId="0" fontId="12" fillId="8" borderId="29" xfId="0" applyFont="1" applyFill="1" applyBorder="1" applyAlignment="1" applyProtection="1">
      <alignment horizontal="center"/>
      <protection hidden="1"/>
    </xf>
    <xf numFmtId="0" fontId="12" fillId="8" borderId="37" xfId="0" applyFont="1" applyFill="1" applyBorder="1" applyAlignment="1" applyProtection="1">
      <alignment horizontal="center"/>
      <protection hidden="1"/>
    </xf>
    <xf numFmtId="0" fontId="12" fillId="8" borderId="38" xfId="0" applyFont="1" applyFill="1" applyBorder="1" applyAlignment="1" applyProtection="1">
      <alignment horizontal="center"/>
      <protection hidden="1"/>
    </xf>
    <xf numFmtId="0" fontId="12" fillId="8" borderId="30" xfId="0" applyFont="1" applyFill="1" applyBorder="1" applyAlignment="1" applyProtection="1">
      <alignment horizontal="center"/>
      <protection hidden="1"/>
    </xf>
    <xf numFmtId="0" fontId="12" fillId="8" borderId="45" xfId="0" applyFont="1" applyFill="1" applyBorder="1" applyAlignment="1" applyProtection="1">
      <alignment horizontal="center"/>
      <protection hidden="1"/>
    </xf>
    <xf numFmtId="0" fontId="12" fillId="8" borderId="46" xfId="0" applyFont="1" applyFill="1" applyBorder="1" applyAlignment="1" applyProtection="1">
      <alignment horizontal="center"/>
      <protection hidden="1"/>
    </xf>
    <xf numFmtId="0" fontId="11" fillId="0" borderId="0" xfId="0" applyFont="1" applyAlignment="1" applyProtection="1">
      <alignment horizontal="right" vertical="center"/>
      <protection hidden="1"/>
    </xf>
    <xf numFmtId="0" fontId="2" fillId="10" borderId="15" xfId="0" applyFont="1" applyFill="1" applyBorder="1" applyAlignment="1" applyProtection="1">
      <alignment horizontal="center" vertical="center"/>
      <protection hidden="1"/>
    </xf>
    <xf numFmtId="0" fontId="2" fillId="10" borderId="25" xfId="0" applyFont="1" applyFill="1" applyBorder="1" applyAlignment="1" applyProtection="1">
      <alignment horizontal="center" vertical="center"/>
      <protection hidden="1"/>
    </xf>
    <xf numFmtId="0" fontId="2" fillId="10" borderId="16" xfId="0" applyFont="1" applyFill="1" applyBorder="1" applyAlignment="1" applyProtection="1">
      <alignment horizontal="center" vertical="center"/>
      <protection hidden="1"/>
    </xf>
    <xf numFmtId="0" fontId="1" fillId="0" borderId="159" xfId="0" applyFont="1" applyFill="1" applyBorder="1" applyAlignment="1" applyProtection="1">
      <alignment horizontal="left" vertical="center"/>
      <protection locked="0"/>
    </xf>
    <xf numFmtId="0" fontId="1" fillId="0" borderId="160" xfId="0" applyFont="1" applyFill="1" applyBorder="1" applyAlignment="1" applyProtection="1">
      <alignment horizontal="left" vertical="center"/>
      <protection locked="0"/>
    </xf>
    <xf numFmtId="0" fontId="1" fillId="0" borderId="161" xfId="0" applyFont="1" applyFill="1" applyBorder="1" applyAlignment="1" applyProtection="1">
      <alignment horizontal="left" vertical="center"/>
      <protection locked="0"/>
    </xf>
    <xf numFmtId="0" fontId="3" fillId="0" borderId="0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left" vertical="center"/>
      <protection hidden="1"/>
    </xf>
    <xf numFmtId="0" fontId="1" fillId="0" borderId="2" xfId="0" applyFont="1" applyBorder="1" applyAlignment="1" applyProtection="1">
      <alignment horizontal="left" vertical="center"/>
      <protection hidden="1"/>
    </xf>
    <xf numFmtId="0" fontId="1" fillId="0" borderId="3" xfId="0" applyFont="1" applyBorder="1" applyAlignment="1" applyProtection="1">
      <alignment horizontal="left" vertical="center"/>
      <protection hidden="1"/>
    </xf>
    <xf numFmtId="0" fontId="1" fillId="0" borderId="4" xfId="0" applyFont="1" applyBorder="1" applyAlignment="1" applyProtection="1">
      <alignment horizontal="left" vertical="center"/>
      <protection hidden="1"/>
    </xf>
    <xf numFmtId="0" fontId="1" fillId="0" borderId="0" xfId="0" applyFont="1" applyBorder="1" applyAlignment="1" applyProtection="1">
      <alignment horizontal="left" vertical="center"/>
      <protection hidden="1"/>
    </xf>
    <xf numFmtId="0" fontId="1" fillId="0" borderId="5" xfId="0" applyFont="1" applyBorder="1" applyAlignment="1" applyProtection="1">
      <alignment horizontal="left" vertical="center"/>
      <protection hidden="1"/>
    </xf>
    <xf numFmtId="0" fontId="3" fillId="0" borderId="151" xfId="0" applyFont="1" applyFill="1" applyBorder="1" applyAlignment="1" applyProtection="1">
      <alignment horizontal="center" vertical="center"/>
      <protection locked="0"/>
    </xf>
    <xf numFmtId="0" fontId="3" fillId="0" borderId="152" xfId="0" applyFont="1" applyFill="1" applyBorder="1" applyAlignment="1" applyProtection="1">
      <alignment horizontal="center" vertical="center"/>
      <protection locked="0"/>
    </xf>
    <xf numFmtId="0" fontId="3" fillId="0" borderId="153" xfId="0" applyFont="1" applyFill="1" applyBorder="1" applyAlignment="1" applyProtection="1">
      <alignment horizontal="center" vertical="center"/>
      <protection locked="0"/>
    </xf>
    <xf numFmtId="0" fontId="3" fillId="0" borderId="154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0" borderId="155" xfId="0" applyFont="1" applyFill="1" applyBorder="1" applyAlignment="1" applyProtection="1">
      <alignment horizontal="center" vertical="center"/>
      <protection locked="0"/>
    </xf>
    <xf numFmtId="0" fontId="3" fillId="0" borderId="156" xfId="0" applyFont="1" applyFill="1" applyBorder="1" applyAlignment="1" applyProtection="1">
      <alignment horizontal="center" vertical="center"/>
      <protection locked="0"/>
    </xf>
    <xf numFmtId="0" fontId="3" fillId="0" borderId="157" xfId="0" applyFont="1" applyFill="1" applyBorder="1" applyAlignment="1" applyProtection="1">
      <alignment horizontal="center" vertical="center"/>
      <protection locked="0"/>
    </xf>
    <xf numFmtId="0" fontId="3" fillId="0" borderId="158" xfId="0" applyFont="1" applyFill="1" applyBorder="1" applyAlignment="1" applyProtection="1">
      <alignment horizontal="center" vertical="center"/>
      <protection locked="0"/>
    </xf>
    <xf numFmtId="0" fontId="3" fillId="0" borderId="77" xfId="0" applyFont="1" applyFill="1" applyBorder="1" applyAlignment="1" applyProtection="1">
      <alignment horizontal="center" vertical="center"/>
      <protection locked="0"/>
    </xf>
    <xf numFmtId="0" fontId="3" fillId="0" borderId="79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left" vertical="center"/>
      <protection hidden="1"/>
    </xf>
    <xf numFmtId="0" fontId="1" fillId="0" borderId="7" xfId="0" applyFont="1" applyBorder="1" applyAlignment="1" applyProtection="1">
      <alignment horizontal="left" vertical="center"/>
      <protection hidden="1"/>
    </xf>
    <xf numFmtId="0" fontId="1" fillId="0" borderId="8" xfId="0" applyFont="1" applyBorder="1" applyAlignment="1" applyProtection="1">
      <alignment horizontal="left" vertical="center"/>
      <protection hidden="1"/>
    </xf>
    <xf numFmtId="0" fontId="3" fillId="0" borderId="151" xfId="0" applyFont="1" applyFill="1" applyBorder="1" applyAlignment="1" applyProtection="1">
      <alignment horizontal="center" vertical="center" wrapText="1"/>
      <protection locked="0"/>
    </xf>
    <xf numFmtId="0" fontId="3" fillId="0" borderId="77" xfId="0" applyFont="1" applyFill="1" applyBorder="1" applyAlignment="1" applyProtection="1">
      <alignment horizontal="left" vertical="center"/>
      <protection locked="0"/>
    </xf>
    <xf numFmtId="0" fontId="3" fillId="0" borderId="78" xfId="0" applyFont="1" applyFill="1" applyBorder="1" applyAlignment="1" applyProtection="1">
      <alignment horizontal="left" vertical="center"/>
      <protection locked="0"/>
    </xf>
    <xf numFmtId="0" fontId="3" fillId="0" borderId="79" xfId="0" applyFont="1" applyFill="1" applyBorder="1" applyAlignment="1" applyProtection="1">
      <alignment horizontal="left" vertical="center"/>
      <protection locked="0"/>
    </xf>
    <xf numFmtId="0" fontId="3" fillId="0" borderId="80" xfId="0" applyFont="1" applyFill="1" applyBorder="1" applyAlignment="1" applyProtection="1">
      <alignment horizontal="left" vertical="top" wrapText="1"/>
      <protection locked="0"/>
    </xf>
    <xf numFmtId="0" fontId="3" fillId="0" borderId="81" xfId="0" applyFont="1" applyFill="1" applyBorder="1" applyAlignment="1" applyProtection="1">
      <alignment horizontal="left" vertical="top"/>
      <protection locked="0"/>
    </xf>
    <xf numFmtId="0" fontId="3" fillId="0" borderId="82" xfId="0" applyFont="1" applyFill="1" applyBorder="1" applyAlignment="1" applyProtection="1">
      <alignment horizontal="left" vertical="top"/>
      <protection locked="0"/>
    </xf>
    <xf numFmtId="0" fontId="3" fillId="0" borderId="83" xfId="0" applyFont="1" applyFill="1" applyBorder="1" applyAlignment="1" applyProtection="1">
      <alignment horizontal="left" vertical="top"/>
      <protection locked="0"/>
    </xf>
    <xf numFmtId="0" fontId="3" fillId="0" borderId="0" xfId="0" applyFont="1" applyFill="1" applyBorder="1" applyAlignment="1" applyProtection="1">
      <alignment horizontal="left" vertical="top"/>
      <protection locked="0"/>
    </xf>
    <xf numFmtId="0" fontId="3" fillId="0" borderId="84" xfId="0" applyFont="1" applyFill="1" applyBorder="1" applyAlignment="1" applyProtection="1">
      <alignment horizontal="left" vertical="top"/>
      <protection locked="0"/>
    </xf>
    <xf numFmtId="0" fontId="3" fillId="0" borderId="85" xfId="0" applyFont="1" applyFill="1" applyBorder="1" applyAlignment="1" applyProtection="1">
      <alignment horizontal="left" vertical="top"/>
      <protection locked="0"/>
    </xf>
    <xf numFmtId="0" fontId="3" fillId="0" borderId="86" xfId="0" applyFont="1" applyFill="1" applyBorder="1" applyAlignment="1" applyProtection="1">
      <alignment horizontal="left" vertical="top"/>
      <protection locked="0"/>
    </xf>
    <xf numFmtId="0" fontId="3" fillId="0" borderId="87" xfId="0" applyFont="1" applyFill="1" applyBorder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center" vertical="center"/>
      <protection hidden="1"/>
    </xf>
    <xf numFmtId="0" fontId="3" fillId="0" borderId="2" xfId="0" applyFont="1" applyBorder="1" applyAlignment="1" applyProtection="1">
      <alignment horizontal="center"/>
      <protection hidden="1"/>
    </xf>
    <xf numFmtId="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4" fontId="1" fillId="0" borderId="26" xfId="0" applyNumberFormat="1" applyFont="1" applyBorder="1" applyAlignment="1" applyProtection="1">
      <alignment horizontal="right"/>
      <protection hidden="1"/>
    </xf>
    <xf numFmtId="0" fontId="3" fillId="0" borderId="7" xfId="0" applyFont="1" applyBorder="1" applyAlignment="1" applyProtection="1">
      <alignment horizontal="center"/>
      <protection hidden="1"/>
    </xf>
    <xf numFmtId="0" fontId="3" fillId="0" borderId="8" xfId="0" applyFont="1" applyBorder="1" applyAlignment="1" applyProtection="1">
      <alignment horizontal="center"/>
      <protection hidden="1"/>
    </xf>
    <xf numFmtId="0" fontId="3" fillId="0" borderId="81" xfId="0" applyFont="1" applyFill="1" applyBorder="1" applyAlignment="1" applyProtection="1">
      <alignment horizontal="left" vertical="top" wrapText="1"/>
      <protection locked="0"/>
    </xf>
    <xf numFmtId="0" fontId="3" fillId="0" borderId="82" xfId="0" applyFont="1" applyFill="1" applyBorder="1" applyAlignment="1" applyProtection="1">
      <alignment horizontal="left" vertical="top" wrapText="1"/>
      <protection locked="0"/>
    </xf>
    <xf numFmtId="0" fontId="3" fillId="0" borderId="83" xfId="0" applyFont="1" applyFill="1" applyBorder="1" applyAlignment="1" applyProtection="1">
      <alignment horizontal="left" vertical="top" wrapText="1"/>
      <protection locked="0"/>
    </xf>
    <xf numFmtId="0" fontId="3" fillId="0" borderId="0" xfId="0" applyFont="1" applyFill="1" applyBorder="1" applyAlignment="1" applyProtection="1">
      <alignment horizontal="left" vertical="top" wrapText="1"/>
      <protection locked="0"/>
    </xf>
    <xf numFmtId="0" fontId="3" fillId="0" borderId="84" xfId="0" applyFont="1" applyFill="1" applyBorder="1" applyAlignment="1" applyProtection="1">
      <alignment horizontal="left" vertical="top" wrapText="1"/>
      <protection locked="0"/>
    </xf>
    <xf numFmtId="0" fontId="3" fillId="0" borderId="85" xfId="0" applyFont="1" applyFill="1" applyBorder="1" applyAlignment="1" applyProtection="1">
      <alignment horizontal="left" vertical="top" wrapText="1"/>
      <protection locked="0"/>
    </xf>
    <xf numFmtId="0" fontId="3" fillId="0" borderId="86" xfId="0" applyFont="1" applyFill="1" applyBorder="1" applyAlignment="1" applyProtection="1">
      <alignment horizontal="left" vertical="top" wrapText="1"/>
      <protection locked="0"/>
    </xf>
    <xf numFmtId="0" fontId="3" fillId="0" borderId="87" xfId="0" applyFont="1" applyFill="1" applyBorder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center"/>
      <protection hidden="1"/>
    </xf>
    <xf numFmtId="49" fontId="2" fillId="0" borderId="17" xfId="0" applyNumberFormat="1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/>
      <protection hidden="1"/>
    </xf>
    <xf numFmtId="1" fontId="2" fillId="0" borderId="17" xfId="0" applyNumberFormat="1" applyFont="1" applyFill="1" applyBorder="1" applyAlignment="1" applyProtection="1">
      <alignment horizontal="center" vertical="center"/>
      <protection locked="0"/>
    </xf>
    <xf numFmtId="0" fontId="2" fillId="12" borderId="108" xfId="0" applyFont="1" applyFill="1" applyBorder="1" applyAlignment="1" applyProtection="1">
      <alignment horizontal="right" vertical="center"/>
      <protection hidden="1"/>
    </xf>
    <xf numFmtId="0" fontId="2" fillId="12" borderId="109" xfId="0" applyFont="1" applyFill="1" applyBorder="1" applyAlignment="1" applyProtection="1">
      <alignment horizontal="right" vertical="center"/>
      <protection hidden="1"/>
    </xf>
    <xf numFmtId="0" fontId="2" fillId="12" borderId="75" xfId="0" applyFont="1" applyFill="1" applyBorder="1" applyAlignment="1" applyProtection="1">
      <alignment horizontal="right" vertical="center"/>
      <protection hidden="1"/>
    </xf>
    <xf numFmtId="0" fontId="13" fillId="0" borderId="58" xfId="0" applyFont="1" applyBorder="1" applyAlignment="1" applyProtection="1">
      <alignment horizontal="left" vertical="center" wrapText="1"/>
      <protection locked="0"/>
    </xf>
    <xf numFmtId="0" fontId="13" fillId="0" borderId="10" xfId="0" applyFont="1" applyBorder="1" applyAlignment="1" applyProtection="1">
      <alignment horizontal="left" vertical="center" wrapText="1"/>
      <protection locked="0"/>
    </xf>
    <xf numFmtId="0" fontId="13" fillId="0" borderId="27" xfId="0" applyFont="1" applyBorder="1" applyAlignment="1" applyProtection="1">
      <alignment horizontal="left" vertical="center" wrapText="1"/>
      <protection locked="0"/>
    </xf>
    <xf numFmtId="168" fontId="5" fillId="0" borderId="58" xfId="0" applyNumberFormat="1" applyFont="1" applyBorder="1" applyAlignment="1" applyProtection="1">
      <alignment horizontal="center" vertical="center" wrapText="1"/>
      <protection locked="0"/>
    </xf>
    <xf numFmtId="168" fontId="5" fillId="0" borderId="10" xfId="0" applyNumberFormat="1" applyFont="1" applyBorder="1" applyAlignment="1" applyProtection="1">
      <alignment horizontal="center" vertical="center" wrapText="1"/>
      <protection locked="0"/>
    </xf>
    <xf numFmtId="168" fontId="5" fillId="0" borderId="27" xfId="0" applyNumberFormat="1" applyFont="1" applyBorder="1" applyAlignment="1" applyProtection="1">
      <alignment horizontal="center" vertical="center" wrapText="1"/>
      <protection locked="0"/>
    </xf>
    <xf numFmtId="0" fontId="13" fillId="0" borderId="69" xfId="0" applyNumberFormat="1" applyFont="1" applyBorder="1" applyAlignment="1" applyProtection="1">
      <alignment horizontal="center" vertical="center" wrapText="1"/>
      <protection locked="0"/>
    </xf>
    <xf numFmtId="0" fontId="13" fillId="0" borderId="5" xfId="0" applyNumberFormat="1" applyFont="1" applyBorder="1" applyAlignment="1" applyProtection="1">
      <alignment horizontal="center" vertical="center" wrapText="1"/>
      <protection locked="0"/>
    </xf>
    <xf numFmtId="0" fontId="13" fillId="0" borderId="8" xfId="0" applyNumberFormat="1" applyFont="1" applyBorder="1" applyAlignment="1" applyProtection="1">
      <alignment horizontal="center" vertical="center" wrapText="1"/>
      <protection locked="0"/>
    </xf>
    <xf numFmtId="0" fontId="13" fillId="0" borderId="72" xfId="0" applyNumberFormat="1" applyFont="1" applyBorder="1" applyAlignment="1" applyProtection="1">
      <alignment horizontal="center" vertical="center" wrapText="1"/>
      <protection locked="0"/>
    </xf>
    <xf numFmtId="0" fontId="13" fillId="0" borderId="71" xfId="0" applyNumberFormat="1" applyFont="1" applyBorder="1" applyAlignment="1" applyProtection="1">
      <alignment horizontal="center" vertical="center" wrapText="1"/>
      <protection locked="0"/>
    </xf>
    <xf numFmtId="0" fontId="13" fillId="0" borderId="73" xfId="0" applyNumberFormat="1" applyFont="1" applyBorder="1" applyAlignment="1" applyProtection="1">
      <alignment horizontal="center" vertical="center" wrapText="1"/>
      <protection locked="0"/>
    </xf>
    <xf numFmtId="0" fontId="13" fillId="0" borderId="57" xfId="0" applyFont="1" applyBorder="1" applyAlignment="1" applyProtection="1">
      <alignment horizontal="center" vertical="center" wrapText="1"/>
      <protection locked="0"/>
    </xf>
    <xf numFmtId="0" fontId="13" fillId="0" borderId="9" xfId="0" applyFont="1" applyBorder="1" applyAlignment="1" applyProtection="1">
      <alignment horizontal="center" vertical="center" wrapText="1"/>
      <protection locked="0"/>
    </xf>
    <xf numFmtId="0" fontId="13" fillId="0" borderId="59" xfId="0" applyFont="1" applyBorder="1" applyAlignment="1" applyProtection="1">
      <alignment horizontal="center" vertical="center" wrapText="1"/>
      <protection locked="0"/>
    </xf>
    <xf numFmtId="168" fontId="5" fillId="0" borderId="14" xfId="0" applyNumberFormat="1" applyFont="1" applyBorder="1" applyAlignment="1" applyProtection="1">
      <alignment horizontal="center" vertical="center" wrapText="1"/>
      <protection locked="0"/>
    </xf>
    <xf numFmtId="0" fontId="13" fillId="0" borderId="68" xfId="0" applyFont="1" applyBorder="1" applyAlignment="1" applyProtection="1">
      <alignment horizontal="center" vertical="center" wrapText="1"/>
      <protection locked="0"/>
    </xf>
    <xf numFmtId="0" fontId="13" fillId="0" borderId="70" xfId="0" applyNumberFormat="1" applyFont="1" applyBorder="1" applyAlignment="1" applyProtection="1">
      <alignment horizontal="center" vertical="center" wrapText="1"/>
      <protection locked="0"/>
    </xf>
    <xf numFmtId="0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3" fillId="0" borderId="14" xfId="0" applyFont="1" applyBorder="1" applyAlignment="1" applyProtection="1">
      <alignment horizontal="left" vertical="center" wrapText="1"/>
      <protection locked="0"/>
    </xf>
    <xf numFmtId="0" fontId="2" fillId="12" borderId="15" xfId="0" applyFont="1" applyFill="1" applyBorder="1" applyAlignment="1" applyProtection="1">
      <alignment horizontal="center" vertical="center"/>
      <protection hidden="1"/>
    </xf>
    <xf numFmtId="0" fontId="2" fillId="12" borderId="2" xfId="0" applyFont="1" applyFill="1" applyBorder="1" applyAlignment="1" applyProtection="1">
      <alignment horizontal="center" vertical="center"/>
      <protection hidden="1"/>
    </xf>
    <xf numFmtId="0" fontId="2" fillId="12" borderId="25" xfId="0" applyFont="1" applyFill="1" applyBorder="1" applyAlignment="1" applyProtection="1">
      <alignment horizontal="center" vertical="center"/>
      <protection hidden="1"/>
    </xf>
    <xf numFmtId="0" fontId="2" fillId="12" borderId="16" xfId="0" applyFont="1" applyFill="1" applyBorder="1" applyAlignment="1" applyProtection="1">
      <alignment horizontal="center" vertical="center"/>
      <protection hidden="1"/>
    </xf>
    <xf numFmtId="0" fontId="12" fillId="12" borderId="3" xfId="0" applyFont="1" applyFill="1" applyBorder="1" applyAlignment="1" applyProtection="1">
      <alignment horizontal="center" vertical="center"/>
      <protection hidden="1"/>
    </xf>
    <xf numFmtId="0" fontId="5" fillId="12" borderId="5" xfId="0" applyFont="1" applyFill="1" applyBorder="1" applyAlignment="1" applyProtection="1">
      <alignment vertical="center"/>
      <protection hidden="1"/>
    </xf>
    <xf numFmtId="0" fontId="11" fillId="12" borderId="70" xfId="0" applyFont="1" applyFill="1" applyBorder="1" applyAlignment="1" applyProtection="1">
      <alignment horizontal="center" vertical="center"/>
      <protection hidden="1"/>
    </xf>
    <xf numFmtId="0" fontId="11" fillId="12" borderId="71" xfId="0" applyFont="1" applyFill="1" applyBorder="1" applyAlignment="1" applyProtection="1">
      <alignment horizontal="center" vertical="center"/>
      <protection hidden="1"/>
    </xf>
    <xf numFmtId="0" fontId="11" fillId="12" borderId="5" xfId="0" applyFont="1" applyFill="1" applyBorder="1" applyAlignment="1" applyProtection="1">
      <alignment horizontal="center" vertical="center"/>
      <protection hidden="1"/>
    </xf>
    <xf numFmtId="0" fontId="11" fillId="12" borderId="14" xfId="0" applyFont="1" applyFill="1" applyBorder="1" applyAlignment="1" applyProtection="1">
      <alignment horizontal="center" vertical="center" wrapText="1"/>
      <protection hidden="1"/>
    </xf>
    <xf numFmtId="0" fontId="11" fillId="12" borderId="10" xfId="0" applyFont="1" applyFill="1" applyBorder="1" applyAlignment="1" applyProtection="1">
      <alignment horizontal="center" vertical="center"/>
      <protection hidden="1"/>
    </xf>
    <xf numFmtId="4" fontId="15" fillId="12" borderId="1" xfId="0" applyNumberFormat="1" applyFont="1" applyFill="1" applyBorder="1" applyAlignment="1" applyProtection="1">
      <alignment horizontal="center" vertical="center" wrapText="1"/>
      <protection hidden="1"/>
    </xf>
    <xf numFmtId="4" fontId="15" fillId="12" borderId="2" xfId="0" applyNumberFormat="1" applyFont="1" applyFill="1" applyBorder="1" applyAlignment="1" applyProtection="1">
      <alignment horizontal="center" vertical="center" wrapText="1"/>
      <protection hidden="1"/>
    </xf>
    <xf numFmtId="4" fontId="11" fillId="12" borderId="2" xfId="0" applyNumberFormat="1" applyFont="1" applyFill="1" applyBorder="1" applyAlignment="1" applyProtection="1">
      <alignment horizontal="center" vertical="center" wrapText="1"/>
      <protection hidden="1"/>
    </xf>
    <xf numFmtId="4" fontId="11" fillId="12" borderId="3" xfId="0" applyNumberFormat="1" applyFont="1" applyFill="1" applyBorder="1" applyAlignment="1" applyProtection="1">
      <alignment horizontal="center" vertical="center" wrapText="1"/>
      <protection hidden="1"/>
    </xf>
    <xf numFmtId="4" fontId="11" fillId="12" borderId="4" xfId="0" applyNumberFormat="1" applyFont="1" applyFill="1" applyBorder="1" applyAlignment="1" applyProtection="1">
      <alignment horizontal="center" vertical="center" wrapText="1"/>
      <protection hidden="1"/>
    </xf>
    <xf numFmtId="4" fontId="11" fillId="12" borderId="0" xfId="0" applyNumberFormat="1" applyFont="1" applyFill="1" applyBorder="1" applyAlignment="1" applyProtection="1">
      <alignment horizontal="center" vertical="center" wrapText="1"/>
      <protection hidden="1"/>
    </xf>
    <xf numFmtId="4" fontId="11" fillId="12" borderId="5" xfId="0" applyNumberFormat="1" applyFont="1" applyFill="1" applyBorder="1" applyAlignment="1" applyProtection="1">
      <alignment horizontal="center" vertical="center" wrapText="1"/>
      <protection hidden="1"/>
    </xf>
    <xf numFmtId="0" fontId="12" fillId="12" borderId="15" xfId="0" applyFont="1" applyFill="1" applyBorder="1" applyAlignment="1" applyProtection="1">
      <alignment horizontal="center" vertical="center"/>
      <protection hidden="1"/>
    </xf>
    <xf numFmtId="0" fontId="12" fillId="12" borderId="16" xfId="0" applyFont="1" applyFill="1" applyBorder="1" applyAlignment="1" applyProtection="1">
      <alignment horizontal="center" vertical="center"/>
      <protection hidden="1"/>
    </xf>
    <xf numFmtId="0" fontId="12" fillId="12" borderId="68" xfId="0" applyFont="1" applyFill="1" applyBorder="1" applyAlignment="1" applyProtection="1">
      <alignment horizontal="center" vertical="center"/>
      <protection hidden="1"/>
    </xf>
    <xf numFmtId="0" fontId="12" fillId="12" borderId="9" xfId="0" applyFont="1" applyFill="1" applyBorder="1" applyAlignment="1" applyProtection="1">
      <alignment horizontal="center" vertical="center"/>
      <protection hidden="1"/>
    </xf>
    <xf numFmtId="0" fontId="12" fillId="12" borderId="18" xfId="0" applyFont="1" applyFill="1" applyBorder="1" applyAlignment="1" applyProtection="1">
      <alignment horizontal="center" vertical="center"/>
      <protection hidden="1"/>
    </xf>
    <xf numFmtId="168" fontId="5" fillId="0" borderId="11" xfId="0" applyNumberFormat="1" applyFont="1" applyBorder="1" applyAlignment="1" applyProtection="1">
      <alignment horizontal="center" vertical="center" wrapText="1"/>
      <protection locked="0"/>
    </xf>
    <xf numFmtId="0" fontId="13" fillId="0" borderId="18" xfId="0" applyFont="1" applyBorder="1" applyAlignment="1" applyProtection="1">
      <alignment horizontal="center" vertical="center" wrapText="1"/>
      <protection locked="0"/>
    </xf>
    <xf numFmtId="0" fontId="13" fillId="0" borderId="61" xfId="0" applyNumberFormat="1" applyFont="1" applyBorder="1" applyAlignment="1" applyProtection="1">
      <alignment horizontal="center" vertical="center" wrapText="1"/>
      <protection locked="0"/>
    </xf>
    <xf numFmtId="0" fontId="13" fillId="0" borderId="19" xfId="0" applyNumberFormat="1" applyFont="1" applyBorder="1" applyAlignment="1" applyProtection="1">
      <alignment horizontal="center" vertical="center" wrapText="1"/>
      <protection locked="0"/>
    </xf>
    <xf numFmtId="0" fontId="13" fillId="0" borderId="11" xfId="0" applyFont="1" applyBorder="1" applyAlignment="1" applyProtection="1">
      <alignment horizontal="left" vertical="center" wrapText="1"/>
      <protection locked="0"/>
    </xf>
    <xf numFmtId="0" fontId="13" fillId="0" borderId="71" xfId="0" applyFont="1" applyBorder="1" applyAlignment="1" applyProtection="1">
      <alignment horizontal="left" vertical="center" wrapText="1"/>
      <protection locked="0"/>
    </xf>
    <xf numFmtId="0" fontId="13" fillId="0" borderId="61" xfId="0" applyFont="1" applyBorder="1" applyAlignment="1" applyProtection="1">
      <alignment horizontal="left" vertical="center" wrapText="1"/>
      <protection locked="0"/>
    </xf>
    <xf numFmtId="168" fontId="5" fillId="0" borderId="148" xfId="0" applyNumberFormat="1" applyFont="1" applyBorder="1" applyAlignment="1" applyProtection="1">
      <alignment horizontal="center" vertical="center" wrapText="1"/>
      <protection locked="0"/>
    </xf>
    <xf numFmtId="168" fontId="5" fillId="0" borderId="63" xfId="0" applyNumberFormat="1" applyFont="1" applyBorder="1" applyAlignment="1" applyProtection="1">
      <alignment horizontal="center" vertical="center" wrapText="1"/>
      <protection locked="0"/>
    </xf>
    <xf numFmtId="0" fontId="13" fillId="0" borderId="70" xfId="0" applyFont="1" applyBorder="1" applyAlignment="1" applyProtection="1">
      <alignment horizontal="left" vertical="center" wrapText="1"/>
      <protection locked="0"/>
    </xf>
    <xf numFmtId="0" fontId="13" fillId="0" borderId="73" xfId="0" applyFont="1" applyBorder="1" applyAlignment="1" applyProtection="1">
      <alignment horizontal="left" vertical="center" wrapText="1"/>
      <protection locked="0"/>
    </xf>
    <xf numFmtId="168" fontId="5" fillId="0" borderId="132" xfId="0" applyNumberFormat="1" applyFont="1" applyBorder="1" applyAlignment="1" applyProtection="1">
      <alignment horizontal="center" vertical="center" wrapText="1"/>
      <protection locked="0"/>
    </xf>
    <xf numFmtId="168" fontId="5" fillId="0" borderId="150" xfId="0" applyNumberFormat="1" applyFont="1" applyBorder="1" applyAlignment="1" applyProtection="1">
      <alignment horizontal="center" vertical="center" wrapText="1"/>
      <protection locked="0"/>
    </xf>
    <xf numFmtId="0" fontId="13" fillId="0" borderId="72" xfId="0" applyFont="1" applyBorder="1" applyAlignment="1" applyProtection="1">
      <alignment horizontal="left" vertical="center" wrapText="1"/>
      <protection locked="0"/>
    </xf>
    <xf numFmtId="168" fontId="5" fillId="0" borderId="149" xfId="0" applyNumberFormat="1" applyFont="1" applyBorder="1" applyAlignment="1" applyProtection="1">
      <alignment horizontal="center" vertical="center" wrapText="1"/>
      <protection locked="0"/>
    </xf>
    <xf numFmtId="0" fontId="12" fillId="12" borderId="70" xfId="0" applyFont="1" applyFill="1" applyBorder="1" applyAlignment="1" applyProtection="1">
      <alignment horizontal="center" vertical="center"/>
      <protection hidden="1"/>
    </xf>
    <xf numFmtId="0" fontId="5" fillId="12" borderId="71" xfId="0" applyFont="1" applyFill="1" applyBorder="1" applyAlignment="1" applyProtection="1">
      <alignment vertical="center"/>
      <protection hidden="1"/>
    </xf>
    <xf numFmtId="0" fontId="11" fillId="12" borderId="132" xfId="0" applyFont="1" applyFill="1" applyBorder="1" applyAlignment="1" applyProtection="1">
      <alignment horizontal="center" vertical="center" wrapText="1"/>
      <protection hidden="1"/>
    </xf>
    <xf numFmtId="0" fontId="11" fillId="12" borderId="148" xfId="0" applyFont="1" applyFill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left" vertical="center"/>
      <protection hidden="1"/>
    </xf>
    <xf numFmtId="0" fontId="1" fillId="0" borderId="113" xfId="0" applyFont="1" applyBorder="1" applyAlignment="1" applyProtection="1">
      <alignment horizontal="center" vertical="center"/>
      <protection hidden="1"/>
    </xf>
    <xf numFmtId="0" fontId="2" fillId="10" borderId="15" xfId="0" applyFont="1" applyFill="1" applyBorder="1" applyAlignment="1" applyProtection="1">
      <alignment horizontal="center" vertical="center" wrapText="1"/>
      <protection hidden="1"/>
    </xf>
    <xf numFmtId="0" fontId="2" fillId="10" borderId="25" xfId="0" applyFont="1" applyFill="1" applyBorder="1" applyAlignment="1" applyProtection="1">
      <alignment horizontal="center" vertical="center" wrapText="1"/>
      <protection hidden="1"/>
    </xf>
    <xf numFmtId="0" fontId="2" fillId="10" borderId="16" xfId="0" applyFont="1" applyFill="1" applyBorder="1" applyAlignment="1" applyProtection="1">
      <alignment horizontal="center" vertical="center" wrapText="1"/>
      <protection hidden="1"/>
    </xf>
    <xf numFmtId="0" fontId="5" fillId="0" borderId="0" xfId="0" applyFont="1" applyBorder="1" applyAlignment="1" applyProtection="1">
      <alignment horizontal="center" vertical="center"/>
      <protection hidden="1"/>
    </xf>
    <xf numFmtId="0" fontId="5" fillId="0" borderId="0" xfId="0" applyFont="1" applyBorder="1" applyAlignment="1" applyProtection="1">
      <alignment horizontal="right" vertical="center"/>
      <protection hidden="1"/>
    </xf>
    <xf numFmtId="0" fontId="2" fillId="0" borderId="0" xfId="0" applyFont="1" applyBorder="1" applyAlignment="1" applyProtection="1">
      <alignment horizontal="right" vertical="center"/>
      <protection hidden="1"/>
    </xf>
    <xf numFmtId="0" fontId="6" fillId="0" borderId="111" xfId="0" applyFont="1" applyBorder="1" applyAlignment="1" applyProtection="1">
      <alignment horizontal="left"/>
      <protection hidden="1"/>
    </xf>
    <xf numFmtId="0" fontId="6" fillId="0" borderId="111" xfId="0" applyFont="1" applyBorder="1" applyAlignment="1" applyProtection="1">
      <alignment horizontal="left" vertical="center"/>
      <protection hidden="1"/>
    </xf>
    <xf numFmtId="0" fontId="6" fillId="0" borderId="111" xfId="0" quotePrefix="1" applyFont="1" applyBorder="1" applyAlignment="1" applyProtection="1">
      <alignment horizontal="center" vertical="center"/>
      <protection hidden="1"/>
    </xf>
    <xf numFmtId="0" fontId="6" fillId="0" borderId="111" xfId="0" applyFont="1" applyBorder="1" applyAlignment="1" applyProtection="1">
      <alignment horizontal="center" vertical="center"/>
      <protection hidden="1"/>
    </xf>
    <xf numFmtId="0" fontId="2" fillId="0" borderId="7" xfId="0" applyFont="1" applyBorder="1" applyAlignment="1" applyProtection="1">
      <alignment horizontal="right" vertical="center"/>
      <protection hidden="1"/>
    </xf>
    <xf numFmtId="0" fontId="1" fillId="0" borderId="112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left" vertical="center"/>
      <protection hidden="1"/>
    </xf>
    <xf numFmtId="0" fontId="5" fillId="0" borderId="28" xfId="0" applyFont="1" applyBorder="1" applyAlignment="1" applyProtection="1">
      <alignment horizontal="left" vertical="center"/>
      <protection hidden="1"/>
    </xf>
    <xf numFmtId="0" fontId="2" fillId="0" borderId="25" xfId="0" applyFont="1" applyBorder="1" applyAlignment="1" applyProtection="1">
      <alignment horizontal="right" vertical="center"/>
      <protection hidden="1"/>
    </xf>
    <xf numFmtId="0" fontId="11" fillId="5" borderId="15" xfId="0" applyFont="1" applyFill="1" applyBorder="1" applyAlignment="1" applyProtection="1">
      <alignment horizontal="center" vertical="center"/>
      <protection hidden="1"/>
    </xf>
    <xf numFmtId="0" fontId="11" fillId="5" borderId="25" xfId="0" applyFont="1" applyFill="1" applyBorder="1" applyAlignment="1" applyProtection="1">
      <alignment horizontal="center" vertical="center"/>
      <protection hidden="1"/>
    </xf>
    <xf numFmtId="0" fontId="11" fillId="5" borderId="16" xfId="0" applyFont="1" applyFill="1" applyBorder="1" applyAlignment="1" applyProtection="1">
      <alignment horizontal="center" vertical="center"/>
      <protection hidden="1"/>
    </xf>
    <xf numFmtId="0" fontId="2" fillId="3" borderId="15" xfId="0" applyFont="1" applyFill="1" applyBorder="1" applyAlignment="1" applyProtection="1">
      <alignment horizontal="center" vertical="center"/>
      <protection hidden="1"/>
    </xf>
    <xf numFmtId="0" fontId="2" fillId="3" borderId="25" xfId="0" applyFont="1" applyFill="1" applyBorder="1" applyAlignment="1" applyProtection="1">
      <alignment horizontal="center" vertical="center"/>
      <protection hidden="1"/>
    </xf>
    <xf numFmtId="0" fontId="2" fillId="3" borderId="16" xfId="0" applyFont="1" applyFill="1" applyBorder="1" applyAlignment="1" applyProtection="1">
      <alignment horizontal="center" vertical="center"/>
      <protection hidden="1"/>
    </xf>
    <xf numFmtId="0" fontId="12" fillId="8" borderId="125" xfId="0" applyFont="1" applyFill="1" applyBorder="1" applyAlignment="1" applyProtection="1">
      <alignment horizontal="center" wrapText="1"/>
      <protection hidden="1"/>
    </xf>
    <xf numFmtId="0" fontId="12" fillId="8" borderId="126" xfId="0" applyFont="1" applyFill="1" applyBorder="1" applyAlignment="1" applyProtection="1">
      <alignment horizontal="center" wrapText="1"/>
      <protection hidden="1"/>
    </xf>
    <xf numFmtId="0" fontId="12" fillId="8" borderId="126" xfId="0" applyFont="1" applyFill="1" applyBorder="1" applyAlignment="1" applyProtection="1">
      <alignment horizontal="center"/>
      <protection hidden="1"/>
    </xf>
    <xf numFmtId="0" fontId="12" fillId="8" borderId="130" xfId="0" applyFont="1" applyFill="1" applyBorder="1" applyAlignment="1" applyProtection="1">
      <alignment horizontal="center"/>
      <protection hidden="1"/>
    </xf>
    <xf numFmtId="0" fontId="12" fillId="8" borderId="127" xfId="0" applyFont="1" applyFill="1" applyBorder="1" applyAlignment="1" applyProtection="1">
      <alignment horizontal="center"/>
      <protection hidden="1"/>
    </xf>
    <xf numFmtId="0" fontId="21" fillId="0" borderId="0" xfId="0" applyFont="1" applyBorder="1" applyAlignment="1" applyProtection="1">
      <alignment horizontal="center" vertical="top"/>
      <protection hidden="1"/>
    </xf>
    <xf numFmtId="0" fontId="3" fillId="0" borderId="0" xfId="0" applyFont="1" applyBorder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center"/>
      <protection hidden="1"/>
    </xf>
    <xf numFmtId="169" fontId="1" fillId="0" borderId="0" xfId="0" applyNumberFormat="1" applyFont="1" applyAlignment="1" applyProtection="1">
      <alignment horizontal="left"/>
      <protection hidden="1"/>
    </xf>
    <xf numFmtId="0" fontId="3" fillId="0" borderId="0" xfId="0" applyFont="1" applyBorder="1" applyAlignment="1" applyProtection="1">
      <alignment horizontal="left" vertical="top" wrapText="1"/>
      <protection hidden="1"/>
    </xf>
    <xf numFmtId="0" fontId="3" fillId="0" borderId="0" xfId="0" applyFont="1" applyBorder="1" applyAlignment="1" applyProtection="1">
      <protection hidden="1"/>
    </xf>
    <xf numFmtId="167" fontId="2" fillId="0" borderId="88" xfId="0" applyNumberFormat="1" applyFont="1" applyBorder="1" applyAlignment="1" applyProtection="1">
      <alignment horizontal="center"/>
      <protection hidden="1"/>
    </xf>
    <xf numFmtId="0" fontId="3" fillId="0" borderId="0" xfId="0" applyFont="1" applyBorder="1" applyAlignment="1" applyProtection="1">
      <alignment horizontal="left" indent="1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2" fillId="0" borderId="2" xfId="0" applyFont="1" applyBorder="1" applyAlignment="1" applyProtection="1">
      <alignment horizontal="right"/>
      <protection hidden="1"/>
    </xf>
    <xf numFmtId="0" fontId="3" fillId="0" borderId="2" xfId="0" applyFont="1" applyBorder="1" applyAlignment="1" applyProtection="1">
      <alignment horizontal="left"/>
      <protection hidden="1"/>
    </xf>
    <xf numFmtId="0" fontId="1" fillId="0" borderId="91" xfId="0" applyFont="1" applyBorder="1" applyAlignment="1" applyProtection="1">
      <alignment horizontal="center"/>
      <protection hidden="1"/>
    </xf>
    <xf numFmtId="0" fontId="2" fillId="12" borderId="6" xfId="0" applyFont="1" applyFill="1" applyBorder="1" applyAlignment="1" applyProtection="1">
      <alignment horizontal="center" vertical="center"/>
      <protection hidden="1"/>
    </xf>
    <xf numFmtId="0" fontId="2" fillId="12" borderId="7" xfId="0" applyFont="1" applyFill="1" applyBorder="1" applyAlignment="1" applyProtection="1">
      <alignment horizontal="center" vertical="center"/>
      <protection hidden="1"/>
    </xf>
    <xf numFmtId="0" fontId="2" fillId="12" borderId="8" xfId="0" applyFont="1" applyFill="1" applyBorder="1" applyAlignment="1" applyProtection="1">
      <alignment horizontal="center" vertical="center"/>
      <protection hidden="1"/>
    </xf>
    <xf numFmtId="0" fontId="12" fillId="0" borderId="124" xfId="0" applyFont="1" applyBorder="1" applyAlignment="1" applyProtection="1">
      <alignment horizontal="left"/>
      <protection hidden="1"/>
    </xf>
    <xf numFmtId="0" fontId="15" fillId="4" borderId="0" xfId="0" applyFont="1" applyFill="1" applyBorder="1" applyAlignment="1" applyProtection="1">
      <alignment horizontal="left" vertical="center" textRotation="90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4" borderId="21" xfId="0" applyFont="1" applyFill="1" applyBorder="1" applyAlignment="1" applyProtection="1">
      <alignment horizontal="left" vertical="center"/>
      <protection hidden="1"/>
    </xf>
    <xf numFmtId="0" fontId="5" fillId="4" borderId="22" xfId="0" applyFont="1" applyFill="1" applyBorder="1" applyAlignment="1" applyProtection="1">
      <alignment horizontal="center" vertical="center"/>
      <protection hidden="1"/>
    </xf>
    <xf numFmtId="0" fontId="5" fillId="4" borderId="24" xfId="0" applyFont="1" applyFill="1" applyBorder="1" applyAlignment="1" applyProtection="1">
      <alignment horizontal="center" vertical="center"/>
      <protection hidden="1"/>
    </xf>
    <xf numFmtId="0" fontId="5" fillId="4" borderId="28" xfId="0" applyFont="1" applyFill="1" applyBorder="1" applyAlignment="1" applyProtection="1">
      <alignment horizontal="right" vertical="center"/>
      <protection hidden="1"/>
    </xf>
    <xf numFmtId="0" fontId="5" fillId="4" borderId="0" xfId="0" applyFont="1" applyFill="1" applyBorder="1" applyAlignment="1" applyProtection="1">
      <alignment horizontal="right" vertical="center"/>
      <protection hidden="1"/>
    </xf>
    <xf numFmtId="0" fontId="5" fillId="4" borderId="21" xfId="0" applyFont="1" applyFill="1" applyBorder="1" applyAlignment="1" applyProtection="1">
      <alignment horizontal="right" vertical="center"/>
      <protection hidden="1"/>
    </xf>
    <xf numFmtId="0" fontId="2" fillId="11" borderId="15" xfId="0" applyFont="1" applyFill="1" applyBorder="1" applyAlignment="1" applyProtection="1">
      <alignment horizontal="center" vertical="center"/>
      <protection hidden="1"/>
    </xf>
    <xf numFmtId="0" fontId="2" fillId="11" borderId="25" xfId="0" applyFont="1" applyFill="1" applyBorder="1" applyAlignment="1" applyProtection="1">
      <alignment horizontal="center" vertical="center"/>
      <protection hidden="1"/>
    </xf>
    <xf numFmtId="0" fontId="2" fillId="11" borderId="16" xfId="0" applyFont="1" applyFill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center" vertical="center"/>
      <protection hidden="1"/>
    </xf>
    <xf numFmtId="0" fontId="5" fillId="0" borderId="21" xfId="0" applyFont="1" applyBorder="1" applyAlignment="1" applyProtection="1">
      <alignment horizontal="center" vertical="center"/>
      <protection hidden="1"/>
    </xf>
    <xf numFmtId="0" fontId="5" fillId="14" borderId="0" xfId="0" applyFont="1" applyFill="1" applyBorder="1" applyAlignment="1" applyProtection="1">
      <alignment horizontal="left" vertical="center"/>
      <protection hidden="1"/>
    </xf>
    <xf numFmtId="0" fontId="5" fillId="14" borderId="21" xfId="0" applyFont="1" applyFill="1" applyBorder="1" applyAlignment="1" applyProtection="1">
      <alignment horizontal="left" vertical="center"/>
      <protection hidden="1"/>
    </xf>
    <xf numFmtId="0" fontId="5" fillId="14" borderId="22" xfId="0" applyFont="1" applyFill="1" applyBorder="1" applyAlignment="1" applyProtection="1">
      <alignment horizontal="center" vertical="center"/>
      <protection hidden="1"/>
    </xf>
    <xf numFmtId="0" fontId="5" fillId="14" borderId="24" xfId="0" applyFont="1" applyFill="1" applyBorder="1" applyAlignment="1" applyProtection="1">
      <alignment horizontal="center" vertical="center"/>
      <protection hidden="1"/>
    </xf>
    <xf numFmtId="0" fontId="5" fillId="14" borderId="28" xfId="0" applyFont="1" applyFill="1" applyBorder="1" applyAlignment="1" applyProtection="1">
      <alignment horizontal="right" vertical="center"/>
      <protection hidden="1"/>
    </xf>
    <xf numFmtId="0" fontId="5" fillId="14" borderId="0" xfId="0" applyFont="1" applyFill="1" applyBorder="1" applyAlignment="1" applyProtection="1">
      <alignment horizontal="right" vertical="center"/>
      <protection hidden="1"/>
    </xf>
    <xf numFmtId="0" fontId="5" fillId="14" borderId="21" xfId="0" applyFont="1" applyFill="1" applyBorder="1" applyAlignment="1" applyProtection="1">
      <alignment horizontal="right" vertical="center"/>
      <protection hidden="1"/>
    </xf>
    <xf numFmtId="0" fontId="5" fillId="14" borderId="28" xfId="0" applyFont="1" applyFill="1" applyBorder="1" applyAlignment="1" applyProtection="1">
      <alignment vertical="center"/>
      <protection hidden="1"/>
    </xf>
    <xf numFmtId="0" fontId="5" fillId="14" borderId="0" xfId="0" applyFont="1" applyFill="1" applyBorder="1" applyAlignment="1" applyProtection="1">
      <alignment vertical="center"/>
      <protection hidden="1"/>
    </xf>
    <xf numFmtId="0" fontId="5" fillId="14" borderId="21" xfId="0" applyFont="1" applyFill="1" applyBorder="1" applyAlignment="1" applyProtection="1">
      <alignment vertical="center"/>
      <protection hidden="1"/>
    </xf>
    <xf numFmtId="0" fontId="15" fillId="14" borderId="0" xfId="0" applyFont="1" applyFill="1" applyBorder="1" applyAlignment="1" applyProtection="1">
      <alignment horizontal="left" vertical="center" textRotation="90"/>
      <protection hidden="1"/>
    </xf>
    <xf numFmtId="0" fontId="15" fillId="0" borderId="0" xfId="0" applyFont="1" applyBorder="1" applyAlignment="1" applyProtection="1">
      <alignment horizontal="left" vertical="center" textRotation="90"/>
      <protection hidden="1"/>
    </xf>
    <xf numFmtId="0" fontId="5" fillId="0" borderId="0" xfId="0" applyFont="1" applyFill="1" applyBorder="1" applyAlignment="1" applyProtection="1">
      <alignment horizontal="left" vertical="center"/>
      <protection hidden="1"/>
    </xf>
    <xf numFmtId="0" fontId="5" fillId="0" borderId="21" xfId="0" applyFont="1" applyFill="1" applyBorder="1" applyAlignment="1" applyProtection="1">
      <alignment horizontal="left" vertical="center"/>
      <protection hidden="1"/>
    </xf>
    <xf numFmtId="0" fontId="5" fillId="0" borderId="28" xfId="0" applyFont="1" applyFill="1" applyBorder="1" applyAlignment="1" applyProtection="1">
      <alignment horizontal="right" vertical="center"/>
      <protection hidden="1"/>
    </xf>
    <xf numFmtId="0" fontId="5" fillId="0" borderId="0" xfId="0" applyFont="1" applyFill="1" applyBorder="1" applyAlignment="1" applyProtection="1">
      <alignment horizontal="right" vertical="center"/>
      <protection hidden="1"/>
    </xf>
    <xf numFmtId="0" fontId="5" fillId="0" borderId="21" xfId="0" applyFont="1" applyFill="1" applyBorder="1" applyAlignment="1" applyProtection="1">
      <alignment horizontal="right" vertical="center"/>
      <protection hidden="1"/>
    </xf>
    <xf numFmtId="0" fontId="2" fillId="5" borderId="6" xfId="0" applyFont="1" applyFill="1" applyBorder="1" applyAlignment="1" applyProtection="1">
      <alignment horizontal="center" vertical="center"/>
      <protection hidden="1"/>
    </xf>
    <xf numFmtId="0" fontId="2" fillId="5" borderId="7" xfId="0" applyFont="1" applyFill="1" applyBorder="1" applyAlignment="1" applyProtection="1">
      <alignment horizontal="center" vertical="center"/>
      <protection hidden="1"/>
    </xf>
    <xf numFmtId="0" fontId="2" fillId="5" borderId="8" xfId="0" applyFont="1" applyFill="1" applyBorder="1" applyAlignment="1" applyProtection="1">
      <alignment horizontal="center" vertical="center"/>
      <protection hidden="1"/>
    </xf>
    <xf numFmtId="0" fontId="2" fillId="11" borderId="6" xfId="0" applyFont="1" applyFill="1" applyBorder="1" applyAlignment="1" applyProtection="1">
      <alignment horizontal="center" vertical="center"/>
      <protection hidden="1"/>
    </xf>
    <xf numFmtId="0" fontId="2" fillId="11" borderId="7" xfId="0" applyFont="1" applyFill="1" applyBorder="1" applyAlignment="1" applyProtection="1">
      <alignment horizontal="center" vertical="center"/>
      <protection hidden="1"/>
    </xf>
    <xf numFmtId="0" fontId="2" fillId="11" borderId="8" xfId="0" applyFont="1" applyFill="1" applyBorder="1" applyAlignment="1" applyProtection="1">
      <alignment horizontal="center" vertical="center"/>
      <protection hidden="1"/>
    </xf>
    <xf numFmtId="0" fontId="2" fillId="5" borderId="15" xfId="0" applyFont="1" applyFill="1" applyBorder="1" applyAlignment="1" applyProtection="1">
      <alignment horizontal="center" vertical="center"/>
      <protection hidden="1"/>
    </xf>
    <xf numFmtId="0" fontId="2" fillId="5" borderId="25" xfId="0" applyFont="1" applyFill="1" applyBorder="1" applyAlignment="1" applyProtection="1">
      <alignment horizontal="center" vertical="center"/>
      <protection hidden="1"/>
    </xf>
    <xf numFmtId="0" fontId="2" fillId="5" borderId="16" xfId="0" applyFont="1" applyFill="1" applyBorder="1" applyAlignment="1" applyProtection="1">
      <alignment horizontal="center" vertical="center"/>
      <protection hidden="1"/>
    </xf>
    <xf numFmtId="0" fontId="5" fillId="0" borderId="22" xfId="0" applyFont="1" applyFill="1" applyBorder="1" applyAlignment="1" applyProtection="1">
      <alignment horizontal="center" vertical="center"/>
      <protection hidden="1"/>
    </xf>
    <xf numFmtId="0" fontId="5" fillId="0" borderId="24" xfId="0" applyFont="1" applyFill="1" applyBorder="1" applyAlignment="1" applyProtection="1">
      <alignment horizontal="center" vertical="center"/>
      <protection hidden="1"/>
    </xf>
    <xf numFmtId="0" fontId="5" fillId="0" borderId="28" xfId="0" applyFont="1" applyBorder="1" applyAlignment="1" applyProtection="1">
      <alignment horizontal="right" vertical="center"/>
      <protection hidden="1"/>
    </xf>
    <xf numFmtId="0" fontId="5" fillId="0" borderId="21" xfId="0" applyFont="1" applyBorder="1" applyAlignment="1" applyProtection="1">
      <alignment horizontal="right" vertical="center"/>
      <protection hidden="1"/>
    </xf>
    <xf numFmtId="0" fontId="5" fillId="0" borderId="28" xfId="0" applyFont="1" applyBorder="1" applyAlignment="1" applyProtection="1">
      <alignment vertical="center"/>
      <protection hidden="1"/>
    </xf>
    <xf numFmtId="0" fontId="5" fillId="0" borderId="0" xfId="0" applyFont="1" applyBorder="1" applyAlignment="1" applyProtection="1">
      <alignment vertical="center"/>
      <protection hidden="1"/>
    </xf>
    <xf numFmtId="0" fontId="5" fillId="0" borderId="21" xfId="0" applyFont="1" applyBorder="1" applyAlignment="1" applyProtection="1">
      <alignment vertical="center"/>
      <protection hidden="1"/>
    </xf>
    <xf numFmtId="169" fontId="1" fillId="11" borderId="0" xfId="0" applyNumberFormat="1" applyFont="1" applyFill="1" applyBorder="1" applyAlignment="1" applyProtection="1">
      <alignment horizontal="left"/>
      <protection hidden="1"/>
    </xf>
    <xf numFmtId="0" fontId="5" fillId="11" borderId="90" xfId="0" applyFont="1" applyFill="1" applyBorder="1" applyAlignment="1" applyProtection="1">
      <alignment horizontal="center"/>
      <protection hidden="1"/>
    </xf>
    <xf numFmtId="0" fontId="0" fillId="11" borderId="88" xfId="0" applyFill="1" applyBorder="1" applyAlignment="1" applyProtection="1">
      <alignment horizontal="center"/>
      <protection hidden="1"/>
    </xf>
    <xf numFmtId="0" fontId="6" fillId="11" borderId="92" xfId="0" applyFont="1" applyFill="1" applyBorder="1" applyAlignment="1" applyProtection="1">
      <alignment horizontal="center" vertical="top"/>
      <protection hidden="1"/>
    </xf>
    <xf numFmtId="0" fontId="3" fillId="11" borderId="0" xfId="0" applyFont="1" applyFill="1" applyBorder="1" applyAlignment="1" applyProtection="1">
      <alignment horizontal="left"/>
      <protection hidden="1"/>
    </xf>
    <xf numFmtId="0" fontId="3" fillId="11" borderId="0" xfId="0" applyFont="1" applyFill="1" applyBorder="1" applyAlignment="1" applyProtection="1">
      <alignment horizontal="left" vertical="center"/>
      <protection hidden="1"/>
    </xf>
    <xf numFmtId="0" fontId="1" fillId="11" borderId="0" xfId="0" applyFont="1" applyFill="1" applyBorder="1" applyAlignment="1" applyProtection="1">
      <alignment horizontal="left" vertical="center"/>
      <protection hidden="1"/>
    </xf>
    <xf numFmtId="167" fontId="1" fillId="11" borderId="89" xfId="0" applyNumberFormat="1" applyFont="1" applyFill="1" applyBorder="1" applyAlignment="1" applyProtection="1">
      <alignment horizontal="center"/>
      <protection hidden="1"/>
    </xf>
    <xf numFmtId="0" fontId="3" fillId="11" borderId="0" xfId="0" applyFont="1" applyFill="1" applyAlignment="1" applyProtection="1">
      <alignment horizontal="left" vertical="center"/>
      <protection hidden="1"/>
    </xf>
    <xf numFmtId="0" fontId="11" fillId="11" borderId="88" xfId="0" applyFont="1" applyFill="1" applyBorder="1" applyAlignment="1" applyProtection="1">
      <alignment horizontal="center" vertical="center" wrapText="1"/>
      <protection hidden="1"/>
    </xf>
    <xf numFmtId="0" fontId="2" fillId="0" borderId="22" xfId="0" applyFont="1" applyBorder="1" applyAlignment="1">
      <alignment horizontal="righ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2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left"/>
    </xf>
  </cellXfs>
  <cellStyles count="3">
    <cellStyle name="Comma" xfId="1" builtinId="3"/>
    <cellStyle name="Comma [0]" xfId="2" builtinId="6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  <color rgb="FFD5EFFF"/>
      <color rgb="FFFFFFDD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5" Type="http://schemas.openxmlformats.org/officeDocument/2006/relationships/image" Target="../media/image5.emf"/><Relationship Id="rId4" Type="http://schemas.openxmlformats.org/officeDocument/2006/relationships/image" Target="../media/image4.e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8.jpg"/><Relationship Id="rId2" Type="http://schemas.openxmlformats.org/officeDocument/2006/relationships/image" Target="../media/image7.jpg"/><Relationship Id="rId1" Type="http://schemas.openxmlformats.org/officeDocument/2006/relationships/image" Target="../media/image6.jpg"/><Relationship Id="rId5" Type="http://schemas.openxmlformats.org/officeDocument/2006/relationships/image" Target="../media/image10.jpg"/><Relationship Id="rId4" Type="http://schemas.openxmlformats.org/officeDocument/2006/relationships/image" Target="../media/image9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53</xdr:row>
      <xdr:rowOff>0</xdr:rowOff>
    </xdr:from>
    <xdr:to>
      <xdr:col>12</xdr:col>
      <xdr:colOff>304800</xdr:colOff>
      <xdr:row>65</xdr:row>
      <xdr:rowOff>47625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6525"/>
          <a:ext cx="9477375" cy="199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66</xdr:row>
      <xdr:rowOff>0</xdr:rowOff>
    </xdr:from>
    <xdr:to>
      <xdr:col>12</xdr:col>
      <xdr:colOff>304800</xdr:colOff>
      <xdr:row>85</xdr:row>
      <xdr:rowOff>152400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81550"/>
          <a:ext cx="9477375" cy="3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86</xdr:row>
      <xdr:rowOff>0</xdr:rowOff>
    </xdr:from>
    <xdr:to>
      <xdr:col>12</xdr:col>
      <xdr:colOff>266700</xdr:colOff>
      <xdr:row>100</xdr:row>
      <xdr:rowOff>104775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20050"/>
          <a:ext cx="9439275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101</xdr:row>
      <xdr:rowOff>0</xdr:rowOff>
    </xdr:from>
    <xdr:to>
      <xdr:col>12</xdr:col>
      <xdr:colOff>266700</xdr:colOff>
      <xdr:row>116</xdr:row>
      <xdr:rowOff>66675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48925"/>
          <a:ext cx="9439275" cy="249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117</xdr:row>
      <xdr:rowOff>0</xdr:rowOff>
    </xdr:from>
    <xdr:to>
      <xdr:col>12</xdr:col>
      <xdr:colOff>304800</xdr:colOff>
      <xdr:row>127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39725"/>
          <a:ext cx="9477375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13</xdr:col>
      <xdr:colOff>9525</xdr:colOff>
      <xdr:row>28</xdr:row>
      <xdr:rowOff>47625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2676525"/>
          <a:ext cx="9477375" cy="1990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13</xdr:col>
      <xdr:colOff>9525</xdr:colOff>
      <xdr:row>48</xdr:row>
      <xdr:rowOff>152400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4781550"/>
          <a:ext cx="9477375" cy="3228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49</xdr:row>
      <xdr:rowOff>0</xdr:rowOff>
    </xdr:from>
    <xdr:to>
      <xdr:col>12</xdr:col>
      <xdr:colOff>581025</xdr:colOff>
      <xdr:row>63</xdr:row>
      <xdr:rowOff>104775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20050"/>
          <a:ext cx="9439275" cy="2371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64</xdr:row>
      <xdr:rowOff>0</xdr:rowOff>
    </xdr:from>
    <xdr:to>
      <xdr:col>12</xdr:col>
      <xdr:colOff>581025</xdr:colOff>
      <xdr:row>79</xdr:row>
      <xdr:rowOff>66675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0448925"/>
          <a:ext cx="9439275" cy="2495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80</xdr:row>
      <xdr:rowOff>0</xdr:rowOff>
    </xdr:from>
    <xdr:to>
      <xdr:col>13</xdr:col>
      <xdr:colOff>9525</xdr:colOff>
      <xdr:row>90</xdr:row>
      <xdr:rowOff>85725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13039725"/>
          <a:ext cx="9477375" cy="170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3</xdr:row>
      <xdr:rowOff>114300</xdr:rowOff>
    </xdr:from>
    <xdr:to>
      <xdr:col>16</xdr:col>
      <xdr:colOff>552450</xdr:colOff>
      <xdr:row>186</xdr:row>
      <xdr:rowOff>26561</xdr:rowOff>
    </xdr:to>
    <xdr:grpSp>
      <xdr:nvGrpSpPr>
        <xdr:cNvPr id="13" name="Group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GrpSpPr/>
      </xdr:nvGrpSpPr>
      <xdr:grpSpPr>
        <a:xfrm>
          <a:off x="180975" y="600075"/>
          <a:ext cx="10125075" cy="29544536"/>
          <a:chOff x="180975" y="600075"/>
          <a:chExt cx="10125075" cy="29544536"/>
        </a:xfrm>
      </xdr:grpSpPr>
      <xdr:grpSp>
        <xdr:nvGrpSpPr>
          <xdr:cNvPr id="6" name="Group 5">
            <a:extLst>
              <a:ext uri="{FF2B5EF4-FFF2-40B4-BE49-F238E27FC236}">
                <a16:creationId xmlns:a16="http://schemas.microsoft.com/office/drawing/2014/main" id="{00000000-0008-0000-0200-000006000000}"/>
              </a:ext>
            </a:extLst>
          </xdr:cNvPr>
          <xdr:cNvGrpSpPr/>
        </xdr:nvGrpSpPr>
        <xdr:grpSpPr>
          <a:xfrm>
            <a:off x="180975" y="600075"/>
            <a:ext cx="7448550" cy="13658850"/>
            <a:chOff x="180975" y="600075"/>
            <a:chExt cx="7448550" cy="13658850"/>
          </a:xfrm>
        </xdr:grpSpPr>
        <xdr:sp macro="" textlink="">
          <xdr:nvSpPr>
            <xdr:cNvPr id="3" name="Rounded Rectangle 2">
              <a:extLst>
                <a:ext uri="{FF2B5EF4-FFF2-40B4-BE49-F238E27FC236}">
                  <a16:creationId xmlns:a16="http://schemas.microsoft.com/office/drawing/2014/main" id="{00000000-0008-0000-0200-000003000000}"/>
                </a:ext>
              </a:extLst>
            </xdr:cNvPr>
            <xdr:cNvSpPr/>
          </xdr:nvSpPr>
          <xdr:spPr>
            <a:xfrm>
              <a:off x="400050" y="600075"/>
              <a:ext cx="7124700" cy="761999"/>
            </a:xfrm>
            <a:prstGeom prst="roundRect">
              <a:avLst/>
            </a:prstGeom>
            <a:solidFill>
              <a:srgbClr val="FFFF00"/>
            </a:solidFill>
            <a:ln w="57150">
              <a:solidFill>
                <a:srgbClr val="FF0000"/>
              </a:solidFill>
            </a:ln>
          </xdr:spPr>
          <xdr:style>
            <a:lnRef idx="2">
              <a:schemeClr val="accent1">
                <a:shade val="50000"/>
              </a:schemeClr>
            </a:lnRef>
            <a:fillRef idx="1">
              <a:schemeClr val="accent1"/>
            </a:fillRef>
            <a:effectRef idx="0">
              <a:schemeClr val="accent1"/>
            </a:effectRef>
            <a:fontRef idx="minor">
              <a:schemeClr val="lt1"/>
            </a:fontRef>
          </xdr:style>
          <xdr:txBody>
            <a:bodyPr vertOverflow="clip" horzOverflow="clip" rtlCol="0" anchor="t"/>
            <a:lstStyle/>
            <a:p>
              <a:pPr algn="ctr"/>
              <a:r>
                <a:rPr lang="en-US" sz="1100">
                  <a:solidFill>
                    <a:sysClr val="windowText" lastClr="000000"/>
                  </a:solidFill>
                  <a:latin typeface="Arial Black" pitchFamily="34" charset="0"/>
                </a:rPr>
                <a:t>TUNTUTAN</a:t>
              </a:r>
              <a:r>
                <a:rPr lang="en-US" sz="1100" baseline="0">
                  <a:solidFill>
                    <a:sysClr val="windowText" lastClr="000000"/>
                  </a:solidFill>
                  <a:latin typeface="Arial Black" pitchFamily="34" charset="0"/>
                </a:rPr>
                <a:t> PERJALANAN INI AKAN BERFUNGSI DENGAN LEBIH BAIK DENGAN MENGGUNAKAN  </a:t>
              </a:r>
              <a:r>
                <a:rPr lang="en-US" sz="2000" i="1" u="sng" baseline="0">
                  <a:solidFill>
                    <a:srgbClr val="C00000"/>
                  </a:solidFill>
                  <a:latin typeface="Arial Black" pitchFamily="34" charset="0"/>
                </a:rPr>
                <a:t>MICROSOFT EXCEL 2010</a:t>
              </a:r>
              <a:endParaRPr lang="en-US" sz="2000" i="1" u="sng">
                <a:solidFill>
                  <a:srgbClr val="C00000"/>
                </a:solidFill>
                <a:latin typeface="Arial Black" pitchFamily="34" charset="0"/>
              </a:endParaRPr>
            </a:p>
          </xdr:txBody>
        </xdr:sp>
        <xdr:grpSp>
          <xdr:nvGrpSpPr>
            <xdr:cNvPr id="5" name="Group 4">
              <a:extLst>
                <a:ext uri="{FF2B5EF4-FFF2-40B4-BE49-F238E27FC236}">
                  <a16:creationId xmlns:a16="http://schemas.microsoft.com/office/drawing/2014/main" id="{00000000-0008-0000-0200-000005000000}"/>
                </a:ext>
              </a:extLst>
            </xdr:cNvPr>
            <xdr:cNvGrpSpPr/>
          </xdr:nvGrpSpPr>
          <xdr:grpSpPr>
            <a:xfrm>
              <a:off x="180975" y="1562100"/>
              <a:ext cx="7448550" cy="12696825"/>
              <a:chOff x="180975" y="1562100"/>
              <a:chExt cx="7448550" cy="12696825"/>
            </a:xfrm>
          </xdr:grpSpPr>
          <xdr:pic>
            <xdr:nvPicPr>
              <xdr:cNvPr id="2" name="Picture 1">
                <a:extLst>
                  <a:ext uri="{FF2B5EF4-FFF2-40B4-BE49-F238E27FC236}">
                    <a16:creationId xmlns:a16="http://schemas.microsoft.com/office/drawing/2014/main" id="{00000000-0008-0000-0200-000002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1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180975" y="1562100"/>
                <a:ext cx="7448550" cy="6829425"/>
              </a:xfrm>
              <a:prstGeom prst="rect">
                <a:avLst/>
              </a:prstGeom>
            </xdr:spPr>
          </xdr:pic>
          <xdr:pic>
            <xdr:nvPicPr>
              <xdr:cNvPr id="4" name="Picture 3">
                <a:extLst>
                  <a:ext uri="{FF2B5EF4-FFF2-40B4-BE49-F238E27FC236}">
                    <a16:creationId xmlns:a16="http://schemas.microsoft.com/office/drawing/2014/main" id="{00000000-0008-0000-0200-000004000000}"/>
                  </a:ext>
                </a:extLst>
              </xdr:cNvPr>
              <xdr:cNvPicPr>
                <a:picLocks noChangeAspect="1"/>
              </xdr:cNvPicPr>
            </xdr:nvPicPr>
            <xdr:blipFill>
              <a:blip xmlns:r="http://schemas.openxmlformats.org/officeDocument/2006/relationships" r:embed="rId2">
                <a:extLst>
                  <a:ext uri="{28A0092B-C50C-407E-A947-70E740481C1C}">
                    <a14:useLocalDpi xmlns:a14="http://schemas.microsoft.com/office/drawing/2010/main" val="0"/>
                  </a:ext>
                </a:extLst>
              </a:blip>
              <a:stretch>
                <a:fillRect/>
              </a:stretch>
            </xdr:blipFill>
            <xdr:spPr>
              <a:xfrm>
                <a:off x="180975" y="8391525"/>
                <a:ext cx="7448550" cy="5867400"/>
              </a:xfrm>
              <a:prstGeom prst="rect">
                <a:avLst/>
              </a:prstGeom>
            </xdr:spPr>
          </xdr:pic>
        </xdr:grpSp>
      </xdr:grpSp>
      <xdr:pic>
        <xdr:nvPicPr>
          <xdr:cNvPr id="7" name="Picture 6">
            <a:extLst>
              <a:ext uri="{FF2B5EF4-FFF2-40B4-BE49-F238E27FC236}">
                <a16:creationId xmlns:a16="http://schemas.microsoft.com/office/drawing/2014/main" id="{00000000-0008-0000-0200-000007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38125" y="15735300"/>
            <a:ext cx="10058400" cy="7042685"/>
          </a:xfrm>
          <a:prstGeom prst="rect">
            <a:avLst/>
          </a:prstGeom>
        </xdr:spPr>
      </xdr:pic>
      <xdr:pic>
        <xdr:nvPicPr>
          <xdr:cNvPr id="8" name="Picture 7">
            <a:extLst>
              <a:ext uri="{FF2B5EF4-FFF2-40B4-BE49-F238E27FC236}">
                <a16:creationId xmlns:a16="http://schemas.microsoft.com/office/drawing/2014/main" id="{00000000-0008-0000-02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81400" y="13687425"/>
            <a:ext cx="6638925" cy="2019300"/>
          </a:xfrm>
          <a:prstGeom prst="rect">
            <a:avLst/>
          </a:prstGeom>
        </xdr:spPr>
      </xdr:pic>
      <xdr:sp macro="" textlink="">
        <xdr:nvSpPr>
          <xdr:cNvPr id="10" name="Striped Right Arrow 9">
            <a:extLst>
              <a:ext uri="{FF2B5EF4-FFF2-40B4-BE49-F238E27FC236}">
                <a16:creationId xmlns:a16="http://schemas.microsoft.com/office/drawing/2014/main" id="{00000000-0008-0000-0200-00000A000000}"/>
              </a:ext>
            </a:extLst>
          </xdr:cNvPr>
          <xdr:cNvSpPr/>
        </xdr:nvSpPr>
        <xdr:spPr>
          <a:xfrm rot="5400000">
            <a:off x="6631782" y="15951995"/>
            <a:ext cx="1085847" cy="614363"/>
          </a:xfrm>
          <a:prstGeom prst="stripedRightArrow">
            <a:avLst>
              <a:gd name="adj1" fmla="val 43798"/>
              <a:gd name="adj2" fmla="val 68605"/>
            </a:avLst>
          </a:prstGeom>
          <a:solidFill>
            <a:srgbClr val="FFFFCC"/>
          </a:solidFill>
          <a:ln w="28575"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US" sz="1100"/>
          </a:p>
        </xdr:txBody>
      </xdr:sp>
      <xdr:sp macro="" textlink="">
        <xdr:nvSpPr>
          <xdr:cNvPr id="11" name="Right Arrow Callout 10">
            <a:extLst>
              <a:ext uri="{FF2B5EF4-FFF2-40B4-BE49-F238E27FC236}">
                <a16:creationId xmlns:a16="http://schemas.microsoft.com/office/drawing/2014/main" id="{00000000-0008-0000-0200-00000B000000}"/>
              </a:ext>
            </a:extLst>
          </xdr:cNvPr>
          <xdr:cNvSpPr/>
        </xdr:nvSpPr>
        <xdr:spPr>
          <a:xfrm>
            <a:off x="638175" y="13782675"/>
            <a:ext cx="2828925" cy="1857375"/>
          </a:xfrm>
          <a:prstGeom prst="rightArrowCallout">
            <a:avLst/>
          </a:prstGeom>
          <a:solidFill>
            <a:srgbClr val="FFFFCC"/>
          </a:solidFill>
          <a:ln>
            <a:solidFill>
              <a:schemeClr val="tx1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r>
              <a:rPr lang="en-US" sz="1200" b="1">
                <a:solidFill>
                  <a:srgbClr val="FF0000"/>
                </a:solidFill>
                <a:latin typeface="Arial" pitchFamily="34" charset="0"/>
                <a:cs typeface="Arial" pitchFamily="34" charset="0"/>
              </a:rPr>
              <a:t>BAGI PEGAWAI-PEGAWAI DARI GRED </a:t>
            </a:r>
            <a:r>
              <a:rPr lang="en-US" sz="1200" b="1" u="sng">
                <a:solidFill>
                  <a:srgbClr val="FF0000"/>
                </a:solidFill>
                <a:latin typeface="Arial" pitchFamily="34" charset="0"/>
                <a:cs typeface="Arial" pitchFamily="34" charset="0"/>
              </a:rPr>
              <a:t>53 HINGGA 54, KHAS A, B</a:t>
            </a:r>
            <a:r>
              <a:rPr lang="en-US" sz="1200" b="1" u="sng" baseline="0">
                <a:solidFill>
                  <a:srgbClr val="FF0000"/>
                </a:solidFill>
                <a:latin typeface="Arial" pitchFamily="34" charset="0"/>
                <a:cs typeface="Arial" pitchFamily="34" charset="0"/>
              </a:rPr>
              <a:t> &amp; C</a:t>
            </a:r>
            <a:r>
              <a:rPr lang="en-US" sz="1200" b="1" baseline="0">
                <a:solidFill>
                  <a:srgbClr val="FF0000"/>
                </a:solidFill>
                <a:latin typeface="Arial" pitchFamily="34" charset="0"/>
                <a:cs typeface="Arial" pitchFamily="34" charset="0"/>
              </a:rPr>
              <a:t>, PASTIKAN TUNTUTAN JENIS BILIK HOTEL ADALAH BERDASARKAN KEPADA KELAYAKAN &amp; TUJUAN PERJALANAN.</a:t>
            </a:r>
            <a:endParaRPr lang="en-US" sz="1200" b="1">
              <a:solidFill>
                <a:srgbClr val="FF0000"/>
              </a:solidFill>
              <a:latin typeface="Arial" pitchFamily="34" charset="0"/>
              <a:cs typeface="Arial" pitchFamily="34" charset="0"/>
            </a:endParaRPr>
          </a:p>
        </xdr:txBody>
      </xdr:sp>
      <xdr:pic>
        <xdr:nvPicPr>
          <xdr:cNvPr id="12" name="Picture 11">
            <a:extLst>
              <a:ext uri="{FF2B5EF4-FFF2-40B4-BE49-F238E27FC236}">
                <a16:creationId xmlns:a16="http://schemas.microsoft.com/office/drawing/2014/main" id="{00000000-0008-0000-0200-00000C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47650" y="23002875"/>
            <a:ext cx="10058400" cy="7141736"/>
          </a:xfrm>
          <a:prstGeom prst="rect">
            <a:avLst/>
          </a:prstGeom>
        </xdr:spPr>
      </xdr:pic>
    </xdr:grpSp>
    <xdr:clientData/>
  </xdr:twoCellAnchor>
  <xdr:twoCellAnchor>
    <xdr:from>
      <xdr:col>12</xdr:col>
      <xdr:colOff>285742</xdr:colOff>
      <xdr:row>26</xdr:row>
      <xdr:rowOff>19051</xdr:rowOff>
    </xdr:from>
    <xdr:to>
      <xdr:col>19</xdr:col>
      <xdr:colOff>485775</xdr:colOff>
      <xdr:row>50</xdr:row>
      <xdr:rowOff>104775</xdr:rowOff>
    </xdr:to>
    <xdr:sp macro="" textlink="">
      <xdr:nvSpPr>
        <xdr:cNvPr id="14" name="Right Arrow Callout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 flipH="1">
          <a:off x="7600942" y="4229101"/>
          <a:ext cx="4467233" cy="3971924"/>
        </a:xfrm>
        <a:prstGeom prst="rightArrowCallout">
          <a:avLst>
            <a:gd name="adj1" fmla="val 25000"/>
            <a:gd name="adj2" fmla="val 19724"/>
            <a:gd name="adj3" fmla="val 17806"/>
            <a:gd name="adj4" fmla="val 81489"/>
          </a:avLst>
        </a:prstGeom>
        <a:solidFill>
          <a:srgbClr val="FFFFCC"/>
        </a:solidFill>
        <a:ln w="25400" cap="flat" cmpd="sng" algn="ctr">
          <a:solidFill>
            <a:sysClr val="windowText" lastClr="000000"/>
          </a:solidFill>
          <a:prstDash val="solid"/>
        </a:ln>
        <a:effectLst/>
      </xdr:spPr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2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PERINGATAN!!!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PASTIKAN MAKLUMAT BERIKUT </a:t>
          </a:r>
          <a:r>
            <a:rPr kumimoji="0" lang="en-US" sz="1400" b="1" i="0" u="sng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DIKEMASKINI DENGAN TEPAT </a:t>
          </a:r>
          <a:r>
            <a:rPr kumimoji="0" lang="en-US" sz="12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BAGI MEMASTIKAN PENGIRAAN TUNTUTAN BERDASARKAN KELAYAKAN DAPAT DIBUAT DENGAN TEPAT: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2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* NAMA PEGAWAI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* NO.KAD PENGENALAN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* NO.PASSPORT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* KOD SKIM GRED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* GRED JAWATAN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* GAJI POKOK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* JUMLAH ELAUN</a:t>
          </a: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1400" b="1" i="0" u="none" strike="noStrike" kern="0" cap="none" spc="0" normalizeH="0" baseline="0" noProof="0">
            <a:ln>
              <a:noFill/>
            </a:ln>
            <a:solidFill>
              <a:srgbClr val="FF0000"/>
            </a:solidFill>
            <a:effectLst/>
            <a:uLnTx/>
            <a:uFillTx/>
            <a:latin typeface="Arial" pitchFamily="34" charset="0"/>
            <a:ea typeface="+mn-ea"/>
            <a:cs typeface="Arial" pitchFamily="34" charset="0"/>
          </a:endParaRPr>
        </a:p>
        <a:p>
          <a:pPr marL="0" marR="0" lvl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n-US" sz="1400" b="1" i="0" u="none" strike="noStrike" kern="0" cap="none" spc="0" normalizeH="0" baseline="0" noProof="0">
              <a:ln>
                <a:noFill/>
              </a:ln>
              <a:solidFill>
                <a:srgbClr val="FF0000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* KAPASITI ENJIN KENDERAAN (CC)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153279</xdr:colOff>
      <xdr:row>2</xdr:row>
      <xdr:rowOff>95251</xdr:rowOff>
    </xdr:from>
    <xdr:to>
      <xdr:col>3</xdr:col>
      <xdr:colOff>152405</xdr:colOff>
      <xdr:row>5</xdr:row>
      <xdr:rowOff>60201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204" y="409576"/>
          <a:ext cx="703976" cy="5936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91</xdr:row>
      <xdr:rowOff>333375</xdr:rowOff>
    </xdr:from>
    <xdr:to>
      <xdr:col>14</xdr:col>
      <xdr:colOff>971550</xdr:colOff>
      <xdr:row>91</xdr:row>
      <xdr:rowOff>333375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CxnSpPr/>
      </xdr:nvCxnSpPr>
      <xdr:spPr>
        <a:xfrm>
          <a:off x="5781675" y="13192125"/>
          <a:ext cx="1876425" cy="0"/>
        </a:xfrm>
        <a:prstGeom prst="line">
          <a:avLst/>
        </a:prstGeom>
        <a:ln>
          <a:solidFill>
            <a:schemeClr val="tx1">
              <a:lumMod val="50000"/>
              <a:lumOff val="50000"/>
            </a:schemeClr>
          </a:solidFill>
          <a:prstDash val="sys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B1:N52"/>
  <sheetViews>
    <sheetView topLeftCell="A58" workbookViewId="0">
      <selection activeCell="B2" sqref="B2:N13"/>
    </sheetView>
  </sheetViews>
  <sheetFormatPr defaultRowHeight="12.75" x14ac:dyDescent="0.2"/>
  <cols>
    <col min="2" max="2" width="15.85546875" bestFit="1" customWidth="1"/>
    <col min="3" max="3" width="13.85546875" customWidth="1"/>
    <col min="4" max="4" width="13.42578125" bestFit="1" customWidth="1"/>
    <col min="5" max="5" width="14.7109375" customWidth="1"/>
    <col min="6" max="6" width="15.140625" customWidth="1"/>
    <col min="7" max="7" width="13.42578125" bestFit="1" customWidth="1"/>
    <col min="8" max="8" width="14.5703125" customWidth="1"/>
  </cols>
  <sheetData>
    <row r="1" spans="2:14" ht="13.5" thickBot="1" x14ac:dyDescent="0.25"/>
    <row r="2" spans="2:14" ht="14.25" thickTop="1" thickBot="1" x14ac:dyDescent="0.25">
      <c r="B2" s="48" t="s">
        <v>459</v>
      </c>
      <c r="C2" s="561" t="s">
        <v>611</v>
      </c>
      <c r="D2" s="561"/>
      <c r="E2" s="561"/>
      <c r="F2" s="561"/>
      <c r="G2" s="561"/>
      <c r="H2" s="561"/>
      <c r="I2" s="561" t="s">
        <v>458</v>
      </c>
      <c r="J2" s="561"/>
      <c r="K2" s="561"/>
      <c r="L2" s="561"/>
      <c r="M2" s="561"/>
      <c r="N2" s="562"/>
    </row>
    <row r="3" spans="2:14" ht="14.25" thickTop="1" thickBot="1" x14ac:dyDescent="0.25">
      <c r="B3" s="563" t="s">
        <v>353</v>
      </c>
      <c r="C3" s="566" t="s">
        <v>460</v>
      </c>
      <c r="D3" s="567"/>
      <c r="E3" s="567"/>
      <c r="F3" s="567"/>
      <c r="G3" s="567"/>
      <c r="H3" s="568"/>
      <c r="I3" s="569" t="s">
        <v>354</v>
      </c>
      <c r="J3" s="569"/>
      <c r="K3" s="569"/>
      <c r="L3" s="569"/>
      <c r="M3" s="569"/>
      <c r="N3" s="570"/>
    </row>
    <row r="4" spans="2:14" x14ac:dyDescent="0.2">
      <c r="B4" s="564"/>
      <c r="C4" s="571" t="s">
        <v>348</v>
      </c>
      <c r="D4" s="572"/>
      <c r="E4" s="573" t="s">
        <v>349</v>
      </c>
      <c r="F4" s="574"/>
      <c r="G4" s="553" t="s">
        <v>350</v>
      </c>
      <c r="H4" s="575"/>
      <c r="I4" s="553" t="s">
        <v>348</v>
      </c>
      <c r="J4" s="572"/>
      <c r="K4" s="573" t="s">
        <v>349</v>
      </c>
      <c r="L4" s="574"/>
      <c r="M4" s="553" t="s">
        <v>350</v>
      </c>
      <c r="N4" s="554"/>
    </row>
    <row r="5" spans="2:14" ht="13.5" thickBot="1" x14ac:dyDescent="0.25">
      <c r="B5" s="565"/>
      <c r="C5" s="27" t="s">
        <v>351</v>
      </c>
      <c r="D5" s="31" t="s">
        <v>352</v>
      </c>
      <c r="E5" s="27" t="s">
        <v>351</v>
      </c>
      <c r="F5" s="28" t="s">
        <v>352</v>
      </c>
      <c r="G5" s="29" t="s">
        <v>351</v>
      </c>
      <c r="H5" s="28" t="s">
        <v>352</v>
      </c>
      <c r="I5" s="29" t="s">
        <v>351</v>
      </c>
      <c r="J5" s="31" t="s">
        <v>352</v>
      </c>
      <c r="K5" s="27" t="s">
        <v>351</v>
      </c>
      <c r="L5" s="28" t="s">
        <v>352</v>
      </c>
      <c r="M5" s="29" t="s">
        <v>351</v>
      </c>
      <c r="N5" s="30" t="s">
        <v>352</v>
      </c>
    </row>
    <row r="6" spans="2:14" ht="13.5" thickTop="1" x14ac:dyDescent="0.2">
      <c r="B6" s="24" t="s">
        <v>346</v>
      </c>
      <c r="C6" s="25">
        <v>115</v>
      </c>
      <c r="D6" s="32">
        <v>165</v>
      </c>
      <c r="E6" s="73" t="s">
        <v>612</v>
      </c>
      <c r="F6" s="72" t="s">
        <v>612</v>
      </c>
      <c r="G6" s="43">
        <v>80</v>
      </c>
      <c r="H6" s="44">
        <v>85</v>
      </c>
      <c r="I6" s="26">
        <v>90</v>
      </c>
      <c r="J6" s="32">
        <v>120</v>
      </c>
      <c r="K6" s="34" t="s">
        <v>355</v>
      </c>
      <c r="L6" s="35" t="s">
        <v>355</v>
      </c>
      <c r="M6" s="43">
        <v>80</v>
      </c>
      <c r="N6" s="45">
        <v>85</v>
      </c>
    </row>
    <row r="7" spans="2:14" x14ac:dyDescent="0.2">
      <c r="B7" s="20" t="s">
        <v>341</v>
      </c>
      <c r="C7" s="22">
        <v>100</v>
      </c>
      <c r="D7" s="33">
        <v>130</v>
      </c>
      <c r="E7" s="36" t="s">
        <v>356</v>
      </c>
      <c r="F7" s="37" t="s">
        <v>356</v>
      </c>
      <c r="G7" s="40">
        <v>75</v>
      </c>
      <c r="H7" s="41">
        <v>80</v>
      </c>
      <c r="I7" s="21">
        <v>90</v>
      </c>
      <c r="J7" s="33">
        <v>120</v>
      </c>
      <c r="K7" s="36" t="s">
        <v>355</v>
      </c>
      <c r="L7" s="37" t="s">
        <v>355</v>
      </c>
      <c r="M7" s="40">
        <v>75</v>
      </c>
      <c r="N7" s="42">
        <v>80</v>
      </c>
    </row>
    <row r="8" spans="2:14" x14ac:dyDescent="0.2">
      <c r="B8" s="20" t="s">
        <v>342</v>
      </c>
      <c r="C8" s="22">
        <v>85</v>
      </c>
      <c r="D8" s="33">
        <v>115</v>
      </c>
      <c r="E8" s="36" t="s">
        <v>355</v>
      </c>
      <c r="F8" s="37" t="s">
        <v>355</v>
      </c>
      <c r="G8" s="40">
        <v>70</v>
      </c>
      <c r="H8" s="41">
        <v>75</v>
      </c>
      <c r="I8" s="21">
        <v>70</v>
      </c>
      <c r="J8" s="33">
        <v>90</v>
      </c>
      <c r="K8" s="36" t="s">
        <v>355</v>
      </c>
      <c r="L8" s="37" t="s">
        <v>355</v>
      </c>
      <c r="M8" s="40">
        <v>70</v>
      </c>
      <c r="N8" s="42">
        <v>75</v>
      </c>
    </row>
    <row r="9" spans="2:14" x14ac:dyDescent="0.2">
      <c r="B9" s="20" t="s">
        <v>343</v>
      </c>
      <c r="C9" s="38">
        <v>60</v>
      </c>
      <c r="D9" s="39">
        <v>80</v>
      </c>
      <c r="E9" s="22">
        <v>240</v>
      </c>
      <c r="F9" s="23">
        <v>270</v>
      </c>
      <c r="G9" s="40">
        <v>60</v>
      </c>
      <c r="H9" s="41">
        <v>70</v>
      </c>
      <c r="I9" s="40">
        <v>60</v>
      </c>
      <c r="J9" s="39">
        <v>80</v>
      </c>
      <c r="K9" s="22">
        <v>145</v>
      </c>
      <c r="L9" s="23">
        <v>160</v>
      </c>
      <c r="M9" s="40">
        <v>60</v>
      </c>
      <c r="N9" s="42">
        <v>70</v>
      </c>
    </row>
    <row r="10" spans="2:14" x14ac:dyDescent="0.2">
      <c r="B10" s="20" t="s">
        <v>344</v>
      </c>
      <c r="C10" s="38">
        <v>45</v>
      </c>
      <c r="D10" s="39">
        <v>65</v>
      </c>
      <c r="E10" s="22">
        <v>220</v>
      </c>
      <c r="F10" s="23">
        <v>250</v>
      </c>
      <c r="G10" s="40">
        <v>55</v>
      </c>
      <c r="H10" s="41">
        <v>60</v>
      </c>
      <c r="I10" s="40">
        <v>45</v>
      </c>
      <c r="J10" s="39">
        <v>65</v>
      </c>
      <c r="K10" s="22">
        <v>130</v>
      </c>
      <c r="L10" s="23">
        <v>140</v>
      </c>
      <c r="M10" s="40">
        <v>55</v>
      </c>
      <c r="N10" s="42">
        <v>60</v>
      </c>
    </row>
    <row r="11" spans="2:14" x14ac:dyDescent="0.2">
      <c r="B11" s="20" t="s">
        <v>613</v>
      </c>
      <c r="C11" s="38">
        <v>40</v>
      </c>
      <c r="D11" s="39">
        <v>55</v>
      </c>
      <c r="E11" s="22">
        <v>200</v>
      </c>
      <c r="F11" s="23">
        <v>230</v>
      </c>
      <c r="G11" s="21">
        <v>45</v>
      </c>
      <c r="H11" s="23">
        <v>50</v>
      </c>
      <c r="I11" s="40">
        <v>40</v>
      </c>
      <c r="J11" s="39">
        <v>55</v>
      </c>
      <c r="K11" s="22">
        <v>80</v>
      </c>
      <c r="L11" s="23">
        <v>100</v>
      </c>
      <c r="M11" s="21">
        <v>35</v>
      </c>
      <c r="N11" s="19">
        <v>40</v>
      </c>
    </row>
    <row r="12" spans="2:14" x14ac:dyDescent="0.2">
      <c r="B12" s="71" t="s">
        <v>614</v>
      </c>
      <c r="C12" s="38">
        <v>40</v>
      </c>
      <c r="D12" s="39">
        <v>55</v>
      </c>
      <c r="E12" s="69">
        <v>180</v>
      </c>
      <c r="F12" s="70">
        <v>210</v>
      </c>
      <c r="G12" s="21">
        <v>40</v>
      </c>
      <c r="H12" s="23">
        <v>45</v>
      </c>
      <c r="I12" s="40">
        <v>40</v>
      </c>
      <c r="J12" s="39">
        <v>55</v>
      </c>
      <c r="K12" s="22">
        <v>80</v>
      </c>
      <c r="L12" s="23">
        <v>100</v>
      </c>
      <c r="M12" s="21">
        <v>35</v>
      </c>
      <c r="N12" s="19">
        <v>40</v>
      </c>
    </row>
    <row r="13" spans="2:14" ht="13.5" thickBot="1" x14ac:dyDescent="0.25">
      <c r="B13" s="59" t="s">
        <v>347</v>
      </c>
      <c r="C13" s="60">
        <v>35</v>
      </c>
      <c r="D13" s="61">
        <v>50</v>
      </c>
      <c r="E13" s="62">
        <v>160</v>
      </c>
      <c r="F13" s="63">
        <v>190</v>
      </c>
      <c r="G13" s="64">
        <v>35</v>
      </c>
      <c r="H13" s="65">
        <v>40</v>
      </c>
      <c r="I13" s="66">
        <v>35</v>
      </c>
      <c r="J13" s="61">
        <v>50</v>
      </c>
      <c r="K13" s="67">
        <v>65</v>
      </c>
      <c r="L13" s="65">
        <v>80</v>
      </c>
      <c r="M13" s="64">
        <v>30</v>
      </c>
      <c r="N13" s="68">
        <v>35</v>
      </c>
    </row>
    <row r="14" spans="2:14" ht="13.5" thickTop="1" x14ac:dyDescent="0.2">
      <c r="B14" s="46" t="s">
        <v>351</v>
      </c>
      <c r="C14" s="7" t="s">
        <v>357</v>
      </c>
    </row>
    <row r="15" spans="2:14" x14ac:dyDescent="0.2">
      <c r="B15" s="46" t="s">
        <v>352</v>
      </c>
      <c r="C15" s="7" t="s">
        <v>358</v>
      </c>
    </row>
    <row r="16" spans="2:14" ht="13.5" thickBot="1" x14ac:dyDescent="0.25">
      <c r="B16" s="46"/>
      <c r="C16" s="7"/>
    </row>
    <row r="17" spans="2:6" ht="16.5" thickBot="1" x14ac:dyDescent="0.3">
      <c r="B17" s="556" t="s">
        <v>664</v>
      </c>
      <c r="C17" s="557"/>
      <c r="D17" s="557"/>
      <c r="E17" s="557"/>
      <c r="F17" s="558"/>
    </row>
    <row r="18" spans="2:6" x14ac:dyDescent="0.2">
      <c r="B18" s="555" t="s">
        <v>353</v>
      </c>
      <c r="C18" s="93" t="s">
        <v>662</v>
      </c>
      <c r="D18" s="94" t="s">
        <v>663</v>
      </c>
      <c r="E18" s="122" t="s">
        <v>662</v>
      </c>
      <c r="F18" s="94" t="s">
        <v>663</v>
      </c>
    </row>
    <row r="19" spans="2:6" ht="13.5" thickBot="1" x14ac:dyDescent="0.25">
      <c r="B19" s="552"/>
      <c r="C19" s="124" t="s">
        <v>351</v>
      </c>
      <c r="D19" s="110" t="s">
        <v>351</v>
      </c>
      <c r="E19" s="111" t="s">
        <v>352</v>
      </c>
      <c r="F19" s="110" t="s">
        <v>352</v>
      </c>
    </row>
    <row r="20" spans="2:6" x14ac:dyDescent="0.2">
      <c r="B20" s="118" t="s">
        <v>346</v>
      </c>
      <c r="C20" s="25">
        <v>115</v>
      </c>
      <c r="D20" s="109">
        <v>90</v>
      </c>
      <c r="E20" s="26">
        <v>165</v>
      </c>
      <c r="F20" s="109">
        <v>120</v>
      </c>
    </row>
    <row r="21" spans="2:6" x14ac:dyDescent="0.2">
      <c r="B21" s="119" t="s">
        <v>341</v>
      </c>
      <c r="C21" s="22">
        <v>100</v>
      </c>
      <c r="D21" s="23">
        <v>90</v>
      </c>
      <c r="E21" s="21">
        <v>130</v>
      </c>
      <c r="F21" s="23">
        <v>120</v>
      </c>
    </row>
    <row r="22" spans="2:6" x14ac:dyDescent="0.2">
      <c r="B22" s="119" t="s">
        <v>342</v>
      </c>
      <c r="C22" s="22">
        <v>85</v>
      </c>
      <c r="D22" s="23">
        <v>70</v>
      </c>
      <c r="E22" s="21">
        <v>115</v>
      </c>
      <c r="F22" s="23">
        <v>90</v>
      </c>
    </row>
    <row r="23" spans="2:6" x14ac:dyDescent="0.2">
      <c r="B23" s="119" t="s">
        <v>343</v>
      </c>
      <c r="C23" s="38">
        <v>60</v>
      </c>
      <c r="D23" s="41">
        <v>60</v>
      </c>
      <c r="E23" s="40">
        <v>80</v>
      </c>
      <c r="F23" s="41">
        <v>80</v>
      </c>
    </row>
    <row r="24" spans="2:6" x14ac:dyDescent="0.2">
      <c r="B24" s="119" t="s">
        <v>344</v>
      </c>
      <c r="C24" s="38">
        <v>45</v>
      </c>
      <c r="D24" s="41">
        <v>45</v>
      </c>
      <c r="E24" s="40">
        <v>65</v>
      </c>
      <c r="F24" s="41">
        <v>65</v>
      </c>
    </row>
    <row r="25" spans="2:6" x14ac:dyDescent="0.2">
      <c r="B25" s="119" t="s">
        <v>613</v>
      </c>
      <c r="C25" s="38">
        <v>40</v>
      </c>
      <c r="D25" s="41">
        <v>40</v>
      </c>
      <c r="E25" s="40">
        <v>55</v>
      </c>
      <c r="F25" s="41">
        <v>55</v>
      </c>
    </row>
    <row r="26" spans="2:6" x14ac:dyDescent="0.2">
      <c r="B26" s="120" t="s">
        <v>614</v>
      </c>
      <c r="C26" s="38">
        <v>40</v>
      </c>
      <c r="D26" s="41">
        <v>40</v>
      </c>
      <c r="E26" s="40">
        <v>55</v>
      </c>
      <c r="F26" s="41">
        <v>55</v>
      </c>
    </row>
    <row r="27" spans="2:6" ht="13.5" thickBot="1" x14ac:dyDescent="0.25">
      <c r="B27" s="121" t="s">
        <v>347</v>
      </c>
      <c r="C27" s="125">
        <v>35</v>
      </c>
      <c r="D27" s="107">
        <v>35</v>
      </c>
      <c r="E27" s="123">
        <v>50</v>
      </c>
      <c r="F27" s="107">
        <v>50</v>
      </c>
    </row>
    <row r="28" spans="2:6" ht="13.5" thickBot="1" x14ac:dyDescent="0.25">
      <c r="B28" s="46"/>
      <c r="C28" s="7"/>
    </row>
    <row r="29" spans="2:6" ht="16.5" thickBot="1" x14ac:dyDescent="0.3">
      <c r="B29" s="556" t="s">
        <v>349</v>
      </c>
      <c r="C29" s="557"/>
      <c r="D29" s="557"/>
      <c r="E29" s="557"/>
      <c r="F29" s="558"/>
    </row>
    <row r="30" spans="2:6" x14ac:dyDescent="0.2">
      <c r="B30" s="559" t="s">
        <v>353</v>
      </c>
      <c r="C30" s="95" t="s">
        <v>662</v>
      </c>
      <c r="D30" s="94" t="s">
        <v>663</v>
      </c>
      <c r="E30" s="95" t="s">
        <v>662</v>
      </c>
      <c r="F30" s="96" t="s">
        <v>663</v>
      </c>
    </row>
    <row r="31" spans="2:6" ht="13.5" thickBot="1" x14ac:dyDescent="0.25">
      <c r="B31" s="560"/>
      <c r="C31" s="111" t="s">
        <v>351</v>
      </c>
      <c r="D31" s="110" t="s">
        <v>351</v>
      </c>
      <c r="E31" s="111" t="s">
        <v>352</v>
      </c>
      <c r="F31" s="110" t="s">
        <v>352</v>
      </c>
    </row>
    <row r="32" spans="2:6" x14ac:dyDescent="0.2">
      <c r="B32" s="114" t="s">
        <v>346</v>
      </c>
      <c r="C32" s="26" t="s">
        <v>612</v>
      </c>
      <c r="D32" s="109" t="s">
        <v>355</v>
      </c>
      <c r="E32" s="26" t="s">
        <v>612</v>
      </c>
      <c r="F32" s="109" t="s">
        <v>355</v>
      </c>
    </row>
    <row r="33" spans="2:6" x14ac:dyDescent="0.2">
      <c r="B33" s="115" t="s">
        <v>341</v>
      </c>
      <c r="C33" s="21" t="s">
        <v>356</v>
      </c>
      <c r="D33" s="23" t="s">
        <v>355</v>
      </c>
      <c r="E33" s="21" t="s">
        <v>356</v>
      </c>
      <c r="F33" s="23" t="s">
        <v>355</v>
      </c>
    </row>
    <row r="34" spans="2:6" x14ac:dyDescent="0.2">
      <c r="B34" s="115" t="s">
        <v>342</v>
      </c>
      <c r="C34" s="21" t="s">
        <v>355</v>
      </c>
      <c r="D34" s="23" t="s">
        <v>355</v>
      </c>
      <c r="E34" s="21" t="s">
        <v>355</v>
      </c>
      <c r="F34" s="23" t="s">
        <v>355</v>
      </c>
    </row>
    <row r="35" spans="2:6" x14ac:dyDescent="0.2">
      <c r="B35" s="115" t="s">
        <v>343</v>
      </c>
      <c r="C35" s="112">
        <v>240</v>
      </c>
      <c r="D35" s="70">
        <v>145</v>
      </c>
      <c r="E35" s="112">
        <v>270</v>
      </c>
      <c r="F35" s="70">
        <v>160</v>
      </c>
    </row>
    <row r="36" spans="2:6" x14ac:dyDescent="0.2">
      <c r="B36" s="115" t="s">
        <v>344</v>
      </c>
      <c r="C36" s="112">
        <v>220</v>
      </c>
      <c r="D36" s="70">
        <v>130</v>
      </c>
      <c r="E36" s="112">
        <v>250</v>
      </c>
      <c r="F36" s="70">
        <v>140</v>
      </c>
    </row>
    <row r="37" spans="2:6" x14ac:dyDescent="0.2">
      <c r="B37" s="115" t="s">
        <v>613</v>
      </c>
      <c r="C37" s="112">
        <v>200</v>
      </c>
      <c r="D37" s="70">
        <v>80</v>
      </c>
      <c r="E37" s="112">
        <v>230</v>
      </c>
      <c r="F37" s="70">
        <v>100</v>
      </c>
    </row>
    <row r="38" spans="2:6" x14ac:dyDescent="0.2">
      <c r="B38" s="116" t="s">
        <v>614</v>
      </c>
      <c r="C38" s="112">
        <v>180</v>
      </c>
      <c r="D38" s="70">
        <v>80</v>
      </c>
      <c r="E38" s="112">
        <v>210</v>
      </c>
      <c r="F38" s="70">
        <v>100</v>
      </c>
    </row>
    <row r="39" spans="2:6" ht="13.5" thickBot="1" x14ac:dyDescent="0.25">
      <c r="B39" s="117" t="s">
        <v>347</v>
      </c>
      <c r="C39" s="113">
        <v>160</v>
      </c>
      <c r="D39" s="108">
        <v>65</v>
      </c>
      <c r="E39" s="113">
        <v>190</v>
      </c>
      <c r="F39" s="108">
        <v>80</v>
      </c>
    </row>
    <row r="40" spans="2:6" ht="13.5" thickBot="1" x14ac:dyDescent="0.25">
      <c r="B40" s="46"/>
      <c r="C40" s="7"/>
    </row>
    <row r="41" spans="2:6" ht="16.5" thickBot="1" x14ac:dyDescent="0.3">
      <c r="B41" s="556" t="s">
        <v>350</v>
      </c>
      <c r="C41" s="557"/>
      <c r="D41" s="557"/>
      <c r="E41" s="557"/>
      <c r="F41" s="558"/>
    </row>
    <row r="42" spans="2:6" x14ac:dyDescent="0.2">
      <c r="B42" s="551" t="s">
        <v>353</v>
      </c>
      <c r="C42" s="93" t="s">
        <v>662</v>
      </c>
      <c r="D42" s="94" t="s">
        <v>663</v>
      </c>
      <c r="E42" s="95" t="s">
        <v>662</v>
      </c>
      <c r="F42" s="96" t="s">
        <v>663</v>
      </c>
    </row>
    <row r="43" spans="2:6" ht="13.5" thickBot="1" x14ac:dyDescent="0.25">
      <c r="B43" s="552"/>
      <c r="C43" s="124" t="s">
        <v>351</v>
      </c>
      <c r="D43" s="110" t="s">
        <v>351</v>
      </c>
      <c r="E43" s="111" t="s">
        <v>352</v>
      </c>
      <c r="F43" s="110" t="s">
        <v>352</v>
      </c>
    </row>
    <row r="44" spans="2:6" x14ac:dyDescent="0.2">
      <c r="B44" s="118" t="s">
        <v>346</v>
      </c>
      <c r="C44" s="126">
        <v>80</v>
      </c>
      <c r="D44" s="44">
        <v>85</v>
      </c>
      <c r="E44" s="43">
        <v>80</v>
      </c>
      <c r="F44" s="44">
        <v>85</v>
      </c>
    </row>
    <row r="45" spans="2:6" x14ac:dyDescent="0.2">
      <c r="B45" s="119" t="s">
        <v>341</v>
      </c>
      <c r="C45" s="38">
        <v>75</v>
      </c>
      <c r="D45" s="41">
        <v>80</v>
      </c>
      <c r="E45" s="40">
        <v>75</v>
      </c>
      <c r="F45" s="41">
        <v>80</v>
      </c>
    </row>
    <row r="46" spans="2:6" x14ac:dyDescent="0.2">
      <c r="B46" s="119" t="s">
        <v>342</v>
      </c>
      <c r="C46" s="38">
        <v>70</v>
      </c>
      <c r="D46" s="41">
        <v>75</v>
      </c>
      <c r="E46" s="40">
        <v>70</v>
      </c>
      <c r="F46" s="41">
        <v>75</v>
      </c>
    </row>
    <row r="47" spans="2:6" x14ac:dyDescent="0.2">
      <c r="B47" s="119" t="s">
        <v>343</v>
      </c>
      <c r="C47" s="38">
        <v>60</v>
      </c>
      <c r="D47" s="41">
        <v>70</v>
      </c>
      <c r="E47" s="40">
        <v>60</v>
      </c>
      <c r="F47" s="41">
        <v>70</v>
      </c>
    </row>
    <row r="48" spans="2:6" x14ac:dyDescent="0.2">
      <c r="B48" s="119" t="s">
        <v>344</v>
      </c>
      <c r="C48" s="38">
        <v>55</v>
      </c>
      <c r="D48" s="41">
        <v>60</v>
      </c>
      <c r="E48" s="40">
        <v>55</v>
      </c>
      <c r="F48" s="41">
        <v>60</v>
      </c>
    </row>
    <row r="49" spans="2:6" x14ac:dyDescent="0.2">
      <c r="B49" s="119" t="s">
        <v>613</v>
      </c>
      <c r="C49" s="69">
        <v>45</v>
      </c>
      <c r="D49" s="70">
        <v>50</v>
      </c>
      <c r="E49" s="112">
        <v>35</v>
      </c>
      <c r="F49" s="70">
        <v>40</v>
      </c>
    </row>
    <row r="50" spans="2:6" x14ac:dyDescent="0.2">
      <c r="B50" s="120" t="s">
        <v>614</v>
      </c>
      <c r="C50" s="69">
        <v>40</v>
      </c>
      <c r="D50" s="70">
        <v>45</v>
      </c>
      <c r="E50" s="112">
        <v>35</v>
      </c>
      <c r="F50" s="70">
        <v>40</v>
      </c>
    </row>
    <row r="51" spans="2:6" ht="13.5" thickBot="1" x14ac:dyDescent="0.25">
      <c r="B51" s="121" t="s">
        <v>347</v>
      </c>
      <c r="C51" s="127">
        <v>35</v>
      </c>
      <c r="D51" s="108">
        <v>40</v>
      </c>
      <c r="E51" s="113">
        <v>30</v>
      </c>
      <c r="F51" s="108">
        <v>35</v>
      </c>
    </row>
    <row r="52" spans="2:6" x14ac:dyDescent="0.2">
      <c r="B52" s="46"/>
      <c r="C52" s="7"/>
    </row>
  </sheetData>
  <mergeCells count="17">
    <mergeCell ref="C2:H2"/>
    <mergeCell ref="I2:N2"/>
    <mergeCell ref="B3:B5"/>
    <mergeCell ref="C3:H3"/>
    <mergeCell ref="I3:N3"/>
    <mergeCell ref="C4:D4"/>
    <mergeCell ref="E4:F4"/>
    <mergeCell ref="G4:H4"/>
    <mergeCell ref="I4:J4"/>
    <mergeCell ref="K4:L4"/>
    <mergeCell ref="B42:B43"/>
    <mergeCell ref="M4:N4"/>
    <mergeCell ref="B18:B19"/>
    <mergeCell ref="B17:F17"/>
    <mergeCell ref="B29:F29"/>
    <mergeCell ref="B30:B31"/>
    <mergeCell ref="B41:F41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  <pageSetUpPr fitToPage="1"/>
  </sheetPr>
  <dimension ref="A1:U92"/>
  <sheetViews>
    <sheetView showGridLines="0" zoomScale="85" zoomScaleNormal="85" zoomScaleSheetLayoutView="100" workbookViewId="0">
      <selection activeCell="T96" sqref="T96"/>
    </sheetView>
  </sheetViews>
  <sheetFormatPr defaultRowHeight="15" x14ac:dyDescent="0.2"/>
  <cols>
    <col min="1" max="1" width="1.42578125" customWidth="1"/>
    <col min="2" max="2" width="0.85546875" customWidth="1"/>
    <col min="3" max="3" width="3.28515625" customWidth="1"/>
    <col min="4" max="4" width="5.140625" style="9" customWidth="1"/>
    <col min="5" max="5" width="9.140625" style="9"/>
    <col min="6" max="6" width="6.140625" style="9" customWidth="1"/>
    <col min="7" max="7" width="4.5703125" style="9" customWidth="1"/>
    <col min="8" max="8" width="13.28515625" style="9" customWidth="1"/>
    <col min="9" max="9" width="16" style="9" customWidth="1"/>
    <col min="10" max="10" width="6" style="9" customWidth="1"/>
    <col min="11" max="11" width="8.42578125" style="9" customWidth="1"/>
    <col min="12" max="12" width="7.140625" style="9" bestFit="1" customWidth="1"/>
    <col min="13" max="13" width="9.140625" style="9"/>
    <col min="14" max="14" width="4.5703125" style="9" customWidth="1"/>
    <col min="15" max="15" width="15.140625" style="9" customWidth="1"/>
    <col min="16" max="16" width="0.85546875" customWidth="1"/>
    <col min="17" max="17" width="1.140625" customWidth="1"/>
  </cols>
  <sheetData>
    <row r="1" spans="1:17" ht="6" customHeight="1" thickBot="1" x14ac:dyDescent="0.25">
      <c r="A1" s="100"/>
      <c r="B1" s="100"/>
      <c r="C1" s="100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100"/>
      <c r="Q1" s="100"/>
    </row>
    <row r="2" spans="1:17" ht="5.25" customHeight="1" thickBot="1" x14ac:dyDescent="0.25">
      <c r="A2" s="100"/>
      <c r="B2" s="212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14"/>
      <c r="Q2" s="100"/>
    </row>
    <row r="3" spans="1:17" ht="18.75" customHeight="1" thickBot="1" x14ac:dyDescent="0.25">
      <c r="A3" s="100"/>
      <c r="B3" s="256"/>
      <c r="C3" s="720" t="s">
        <v>510</v>
      </c>
      <c r="D3" s="721"/>
      <c r="E3" s="721"/>
      <c r="F3" s="721"/>
      <c r="G3" s="721"/>
      <c r="H3" s="721"/>
      <c r="I3" s="721"/>
      <c r="J3" s="721"/>
      <c r="K3" s="721"/>
      <c r="L3" s="721"/>
      <c r="M3" s="721"/>
      <c r="N3" s="721"/>
      <c r="O3" s="722"/>
      <c r="P3" s="216"/>
      <c r="Q3" s="100"/>
    </row>
    <row r="4" spans="1:17" ht="6.75" customHeight="1" x14ac:dyDescent="0.2">
      <c r="A4" s="100"/>
      <c r="B4" s="215"/>
      <c r="C4" s="217"/>
      <c r="D4" s="238"/>
      <c r="E4" s="238"/>
      <c r="F4" s="238"/>
      <c r="G4" s="238"/>
      <c r="H4" s="238"/>
      <c r="I4" s="238"/>
      <c r="J4" s="238"/>
      <c r="K4" s="238"/>
      <c r="L4" s="238"/>
      <c r="M4" s="238"/>
      <c r="N4" s="238"/>
      <c r="O4" s="238"/>
      <c r="P4" s="216"/>
      <c r="Q4" s="100"/>
    </row>
    <row r="5" spans="1:17" ht="15.75" customHeight="1" x14ac:dyDescent="0.2">
      <c r="A5" s="100"/>
      <c r="B5" s="215"/>
      <c r="C5" s="723" t="s">
        <v>628</v>
      </c>
      <c r="D5" s="723"/>
      <c r="E5" s="723"/>
      <c r="F5" s="723"/>
      <c r="G5" s="723"/>
      <c r="H5" s="723"/>
      <c r="I5" s="128">
        <f>JARAK</f>
        <v>0</v>
      </c>
      <c r="J5" s="724" t="s">
        <v>629</v>
      </c>
      <c r="K5" s="724"/>
      <c r="L5" s="191" t="str">
        <f>KELAS</f>
        <v xml:space="preserve"> </v>
      </c>
      <c r="M5" s="231"/>
      <c r="N5" s="231"/>
      <c r="O5" s="97"/>
      <c r="P5" s="216"/>
      <c r="Q5" s="100"/>
    </row>
    <row r="6" spans="1:17" ht="7.5" customHeight="1" x14ac:dyDescent="0.2">
      <c r="A6" s="100"/>
      <c r="B6" s="215"/>
      <c r="C6" s="254"/>
      <c r="D6" s="254"/>
      <c r="E6" s="254"/>
      <c r="F6" s="257"/>
      <c r="G6" s="257"/>
      <c r="H6" s="254"/>
      <c r="I6" s="231"/>
      <c r="J6" s="242"/>
      <c r="K6" s="242"/>
      <c r="L6" s="231"/>
      <c r="M6" s="231"/>
      <c r="N6" s="231"/>
      <c r="O6" s="258"/>
      <c r="P6" s="216"/>
      <c r="Q6" s="100"/>
    </row>
    <row r="7" spans="1:17" ht="14.25" x14ac:dyDescent="0.2">
      <c r="A7" s="100"/>
      <c r="B7" s="215"/>
      <c r="C7" s="217"/>
      <c r="D7" s="231"/>
      <c r="E7" s="231" t="s">
        <v>9</v>
      </c>
      <c r="F7" s="231"/>
      <c r="G7" s="231"/>
      <c r="H7" s="242"/>
      <c r="I7" s="129">
        <f>IF(I5&lt;=500,I5,500)</f>
        <v>0</v>
      </c>
      <c r="J7" s="242" t="s">
        <v>11</v>
      </c>
      <c r="K7" s="342" t="s">
        <v>10</v>
      </c>
      <c r="L7" s="131">
        <f>IF(L5=" ",0,IF(L5="A",0.7,IF(L5="B",0.6,IF(L5="C",0.5,IF(L5="D",0.45,IF(L5="D",0.4))))))</f>
        <v>0</v>
      </c>
      <c r="M7" s="231" t="s">
        <v>12</v>
      </c>
      <c r="N7" s="102" t="s">
        <v>13</v>
      </c>
      <c r="O7" s="150">
        <f>I7*L7</f>
        <v>0</v>
      </c>
      <c r="P7" s="216"/>
      <c r="Q7" s="100"/>
    </row>
    <row r="8" spans="1:17" ht="3" customHeight="1" x14ac:dyDescent="0.2">
      <c r="A8" s="100"/>
      <c r="B8" s="215"/>
      <c r="C8" s="217"/>
      <c r="D8" s="231"/>
      <c r="E8" s="231"/>
      <c r="F8" s="231"/>
      <c r="G8" s="231"/>
      <c r="H8" s="254"/>
      <c r="I8" s="76"/>
      <c r="J8" s="242"/>
      <c r="K8" s="342"/>
      <c r="L8" s="76"/>
      <c r="M8" s="231"/>
      <c r="N8" s="102"/>
      <c r="O8" s="151"/>
      <c r="P8" s="216"/>
      <c r="Q8" s="100"/>
    </row>
    <row r="9" spans="1:17" ht="14.25" x14ac:dyDescent="0.2">
      <c r="A9" s="100"/>
      <c r="B9" s="215"/>
      <c r="C9" s="217"/>
      <c r="D9" s="231"/>
      <c r="E9" s="231" t="s">
        <v>16</v>
      </c>
      <c r="F9" s="231"/>
      <c r="G9" s="231"/>
      <c r="H9" s="242"/>
      <c r="I9" s="130">
        <f>IF(I7=500,IF(I5&lt;=1500,I5-I7,1000),0)</f>
        <v>0</v>
      </c>
      <c r="J9" s="242" t="s">
        <v>11</v>
      </c>
      <c r="K9" s="342" t="s">
        <v>10</v>
      </c>
      <c r="L9" s="131">
        <f>IF(L5=" ",0,IF(L5="A",0.65,IF(L5="B",0.55, IF(L5="C",0.45,IF(L5="D",0.4, IF(L5="D",0.35))))))</f>
        <v>0</v>
      </c>
      <c r="M9" s="231" t="s">
        <v>12</v>
      </c>
      <c r="N9" s="102" t="s">
        <v>13</v>
      </c>
      <c r="O9" s="150">
        <f>I9*L9</f>
        <v>0</v>
      </c>
      <c r="P9" s="216"/>
      <c r="Q9" s="100"/>
    </row>
    <row r="10" spans="1:17" ht="3" customHeight="1" x14ac:dyDescent="0.2">
      <c r="A10" s="100"/>
      <c r="B10" s="215"/>
      <c r="C10" s="217"/>
      <c r="D10" s="231"/>
      <c r="E10" s="231"/>
      <c r="F10" s="231"/>
      <c r="G10" s="231"/>
      <c r="H10" s="254"/>
      <c r="I10" s="76"/>
      <c r="J10" s="242"/>
      <c r="K10" s="342"/>
      <c r="L10" s="76"/>
      <c r="M10" s="231"/>
      <c r="N10" s="102"/>
      <c r="O10" s="151"/>
      <c r="P10" s="216"/>
      <c r="Q10" s="100"/>
    </row>
    <row r="11" spans="1:17" ht="14.25" x14ac:dyDescent="0.2">
      <c r="A11" s="100"/>
      <c r="B11" s="215"/>
      <c r="C11" s="217"/>
      <c r="D11" s="231"/>
      <c r="E11" s="231" t="s">
        <v>17</v>
      </c>
      <c r="F11" s="231"/>
      <c r="G11" s="231"/>
      <c r="H11" s="242"/>
      <c r="I11" s="130">
        <f>IF(I9=1000,IF(I5&lt;=3200,I5-(I7+I9),1700),0)</f>
        <v>0</v>
      </c>
      <c r="J11" s="242" t="s">
        <v>11</v>
      </c>
      <c r="K11" s="342" t="s">
        <v>10</v>
      </c>
      <c r="L11" s="131">
        <f>IF(L5=" ",0,IF(L5="A",0.55,IF(L5="B",0.5, IF(L5="C",0.4,IF(L5="D",0.35, IF(L5="D",0.3))))))</f>
        <v>0</v>
      </c>
      <c r="M11" s="231" t="s">
        <v>12</v>
      </c>
      <c r="N11" s="102" t="s">
        <v>13</v>
      </c>
      <c r="O11" s="150">
        <f>I11*L11</f>
        <v>0</v>
      </c>
      <c r="P11" s="216"/>
      <c r="Q11" s="100"/>
    </row>
    <row r="12" spans="1:17" ht="3" customHeight="1" x14ac:dyDescent="0.2">
      <c r="A12" s="100"/>
      <c r="B12" s="215"/>
      <c r="C12" s="217"/>
      <c r="D12" s="231"/>
      <c r="E12" s="231"/>
      <c r="F12" s="231"/>
      <c r="G12" s="231"/>
      <c r="H12" s="254"/>
      <c r="I12" s="76"/>
      <c r="J12" s="242"/>
      <c r="K12" s="342"/>
      <c r="L12" s="76"/>
      <c r="M12" s="231"/>
      <c r="N12" s="102"/>
      <c r="O12" s="151"/>
      <c r="P12" s="216"/>
      <c r="Q12" s="100"/>
    </row>
    <row r="13" spans="1:17" ht="14.25" x14ac:dyDescent="0.2">
      <c r="A13" s="100"/>
      <c r="B13" s="215"/>
      <c r="C13" s="217"/>
      <c r="D13" s="231"/>
      <c r="E13" s="231" t="s">
        <v>18</v>
      </c>
      <c r="F13" s="231"/>
      <c r="G13" s="231"/>
      <c r="H13" s="254"/>
      <c r="I13" s="130">
        <f>IF(I5&gt;3200,I5-(I7+I9+I11),0)</f>
        <v>0</v>
      </c>
      <c r="J13" s="242" t="s">
        <v>11</v>
      </c>
      <c r="K13" s="342" t="s">
        <v>10</v>
      </c>
      <c r="L13" s="131">
        <f>IF(L5=" ",0,IF(L5="A",0.5,IF(L5="B",0.45, IF(L5="C",0.35,IF(L5="D",0.3, IF(L5="D",0.25))))))</f>
        <v>0</v>
      </c>
      <c r="M13" s="231" t="s">
        <v>12</v>
      </c>
      <c r="N13" s="102" t="s">
        <v>13</v>
      </c>
      <c r="O13" s="150">
        <f>I13*L13</f>
        <v>0</v>
      </c>
      <c r="P13" s="216"/>
      <c r="Q13" s="100"/>
    </row>
    <row r="14" spans="1:17" ht="8.25" customHeight="1" thickBot="1" x14ac:dyDescent="0.25">
      <c r="A14" s="100"/>
      <c r="B14" s="215"/>
      <c r="C14" s="233"/>
      <c r="D14" s="243"/>
      <c r="E14" s="243"/>
      <c r="F14" s="243"/>
      <c r="G14" s="243"/>
      <c r="H14" s="259"/>
      <c r="I14" s="243"/>
      <c r="J14" s="260"/>
      <c r="K14" s="260"/>
      <c r="L14" s="243"/>
      <c r="M14" s="243"/>
      <c r="N14" s="243"/>
      <c r="O14" s="77"/>
      <c r="P14" s="216"/>
      <c r="Q14" s="100"/>
    </row>
    <row r="15" spans="1:17" ht="18.75" customHeight="1" thickBot="1" x14ac:dyDescent="0.3">
      <c r="A15" s="100"/>
      <c r="B15" s="215"/>
      <c r="C15" s="217"/>
      <c r="D15" s="725" t="s">
        <v>562</v>
      </c>
      <c r="E15" s="725"/>
      <c r="F15" s="725"/>
      <c r="G15" s="725"/>
      <c r="H15" s="725"/>
      <c r="I15" s="725"/>
      <c r="J15" s="725"/>
      <c r="K15" s="725"/>
      <c r="L15" s="725"/>
      <c r="M15" s="725"/>
      <c r="N15" s="261" t="s">
        <v>13</v>
      </c>
      <c r="O15" s="78">
        <f>O7+O9+O11+O13</f>
        <v>0</v>
      </c>
      <c r="P15" s="216"/>
      <c r="Q15" s="100"/>
    </row>
    <row r="16" spans="1:17" ht="20.25" customHeight="1" thickBot="1" x14ac:dyDescent="0.25">
      <c r="A16" s="100"/>
      <c r="B16" s="215"/>
      <c r="C16" s="594" t="s">
        <v>14</v>
      </c>
      <c r="D16" s="595"/>
      <c r="E16" s="595"/>
      <c r="F16" s="595"/>
      <c r="G16" s="595"/>
      <c r="H16" s="595"/>
      <c r="I16" s="595"/>
      <c r="J16" s="595"/>
      <c r="K16" s="595"/>
      <c r="L16" s="595"/>
      <c r="M16" s="595"/>
      <c r="N16" s="595"/>
      <c r="O16" s="596"/>
      <c r="P16" s="216"/>
      <c r="Q16" s="100"/>
    </row>
    <row r="17" spans="1:17" ht="5.25" customHeight="1" x14ac:dyDescent="0.2">
      <c r="A17" s="100"/>
      <c r="B17" s="215"/>
      <c r="C17" s="217"/>
      <c r="D17" s="238"/>
      <c r="E17" s="238"/>
      <c r="F17" s="238"/>
      <c r="G17" s="238"/>
      <c r="H17" s="238"/>
      <c r="I17" s="238"/>
      <c r="J17" s="238"/>
      <c r="K17" s="238"/>
      <c r="L17" s="238"/>
      <c r="M17" s="238"/>
      <c r="N17" s="238"/>
      <c r="O17" s="238"/>
      <c r="P17" s="216"/>
      <c r="Q17" s="100"/>
    </row>
    <row r="18" spans="1:17" ht="15.95" customHeight="1" x14ac:dyDescent="0.2">
      <c r="A18" s="100"/>
      <c r="B18" s="215"/>
      <c r="C18" s="239" t="s">
        <v>544</v>
      </c>
      <c r="D18" s="231" t="s">
        <v>520</v>
      </c>
      <c r="E18" s="219"/>
      <c r="F18" s="219"/>
      <c r="G18" s="97"/>
      <c r="H18" s="461" t="s">
        <v>656</v>
      </c>
      <c r="I18" s="728" t="s">
        <v>714</v>
      </c>
      <c r="J18" s="729"/>
      <c r="K18" s="729"/>
      <c r="L18" s="729"/>
      <c r="M18" s="729"/>
      <c r="N18" s="102" t="s">
        <v>13</v>
      </c>
      <c r="O18" s="149">
        <f>BYRTEKSIXRESIT1+BYRTEKSIXRESIT2+BYRTEKSIXRESIT3+BYRTEKSIXRESIT4</f>
        <v>0</v>
      </c>
      <c r="P18" s="216"/>
      <c r="Q18" s="100"/>
    </row>
    <row r="19" spans="1:17" ht="3" customHeight="1" x14ac:dyDescent="0.2">
      <c r="A19" s="100"/>
      <c r="B19" s="215"/>
      <c r="C19" s="239"/>
      <c r="D19" s="231"/>
      <c r="E19" s="219"/>
      <c r="F19" s="219"/>
      <c r="G19" s="97"/>
      <c r="H19" s="254"/>
      <c r="I19" s="341"/>
      <c r="J19" s="238"/>
      <c r="K19" s="238"/>
      <c r="L19" s="238"/>
      <c r="M19" s="343"/>
      <c r="N19" s="102"/>
      <c r="O19" s="241"/>
      <c r="P19" s="216"/>
      <c r="Q19" s="100"/>
    </row>
    <row r="20" spans="1:17" ht="15.95" customHeight="1" x14ac:dyDescent="0.2">
      <c r="A20" s="100"/>
      <c r="B20" s="215"/>
      <c r="C20" s="239" t="s">
        <v>545</v>
      </c>
      <c r="D20" s="231" t="s">
        <v>521</v>
      </c>
      <c r="E20" s="238"/>
      <c r="F20" s="238"/>
      <c r="G20" s="97"/>
      <c r="H20" s="461" t="s">
        <v>656</v>
      </c>
      <c r="I20" s="726" t="str">
        <f>TEKSIRESIT1&amp;TEKSIRESIT2&amp;TEKSIRESIT3&amp;TEKSIRESIT4</f>
        <v/>
      </c>
      <c r="J20" s="726"/>
      <c r="K20" s="726"/>
      <c r="L20" s="726"/>
      <c r="M20" s="726"/>
      <c r="N20" s="102" t="s">
        <v>13</v>
      </c>
      <c r="O20" s="149">
        <f>BYRTEKSIRESIT1+BYRTEKSIRESIT2+BYRTEKSIRESIT3+BYRTEKSIRESIT4</f>
        <v>0</v>
      </c>
      <c r="P20" s="216"/>
      <c r="Q20" s="100"/>
    </row>
    <row r="21" spans="1:17" ht="3" customHeight="1" x14ac:dyDescent="0.2">
      <c r="A21" s="100"/>
      <c r="B21" s="215"/>
      <c r="C21" s="239"/>
      <c r="D21" s="231"/>
      <c r="E21" s="238"/>
      <c r="F21" s="238"/>
      <c r="G21" s="97"/>
      <c r="H21" s="254"/>
      <c r="I21" s="263"/>
      <c r="J21" s="263"/>
      <c r="K21" s="263"/>
      <c r="L21" s="263"/>
      <c r="M21" s="263"/>
      <c r="N21" s="102"/>
      <c r="O21" s="241"/>
      <c r="P21" s="216"/>
      <c r="Q21" s="100"/>
    </row>
    <row r="22" spans="1:17" ht="15.95" customHeight="1" x14ac:dyDescent="0.2">
      <c r="A22" s="100"/>
      <c r="B22" s="215"/>
      <c r="C22" s="239" t="s">
        <v>546</v>
      </c>
      <c r="D22" s="231" t="s">
        <v>675</v>
      </c>
      <c r="E22" s="219"/>
      <c r="F22" s="219"/>
      <c r="G22" s="97"/>
      <c r="H22" s="461" t="s">
        <v>656</v>
      </c>
      <c r="I22" s="727" t="str">
        <f>MONORAIL1&amp;MONORAIL2&amp;MONORAIL3&amp;MONORAIL4</f>
        <v/>
      </c>
      <c r="J22" s="727"/>
      <c r="K22" s="727"/>
      <c r="L22" s="727"/>
      <c r="M22" s="727"/>
      <c r="N22" s="102" t="s">
        <v>13</v>
      </c>
      <c r="O22" s="149">
        <f>BYRMONORAIL1+BYRMONORAIL2+BYRMONORAIL3+BYRMONORAIL4</f>
        <v>0</v>
      </c>
      <c r="P22" s="216"/>
      <c r="Q22" s="100"/>
    </row>
    <row r="23" spans="1:17" ht="3" customHeight="1" x14ac:dyDescent="0.2">
      <c r="A23" s="100"/>
      <c r="B23" s="215"/>
      <c r="C23" s="239"/>
      <c r="D23" s="231"/>
      <c r="E23" s="219"/>
      <c r="F23" s="219"/>
      <c r="G23" s="97"/>
      <c r="H23" s="254"/>
      <c r="I23" s="341"/>
      <c r="J23" s="341"/>
      <c r="K23" s="341"/>
      <c r="L23" s="341"/>
      <c r="M23" s="341"/>
      <c r="N23" s="102"/>
      <c r="O23" s="241"/>
      <c r="P23" s="216"/>
      <c r="Q23" s="100"/>
    </row>
    <row r="24" spans="1:17" ht="15.95" customHeight="1" x14ac:dyDescent="0.2">
      <c r="A24" s="100"/>
      <c r="B24" s="215"/>
      <c r="C24" s="239" t="s">
        <v>547</v>
      </c>
      <c r="D24" s="231" t="s">
        <v>528</v>
      </c>
      <c r="E24" s="238"/>
      <c r="F24" s="238"/>
      <c r="G24" s="97"/>
      <c r="H24" s="461" t="s">
        <v>656</v>
      </c>
      <c r="I24" s="726" t="str">
        <f>KLIAERL1&amp;KLIAERL2&amp;KLIAERL3&amp;KLIAERL4</f>
        <v/>
      </c>
      <c r="J24" s="726"/>
      <c r="K24" s="726"/>
      <c r="L24" s="726"/>
      <c r="M24" s="726"/>
      <c r="N24" s="102" t="s">
        <v>13</v>
      </c>
      <c r="O24" s="149">
        <f>BYRERL1+BYRERL2+BYRERL3+BYRERL4</f>
        <v>0</v>
      </c>
      <c r="P24" s="216"/>
      <c r="Q24" s="100"/>
    </row>
    <row r="25" spans="1:17" ht="3" customHeight="1" x14ac:dyDescent="0.2">
      <c r="A25" s="100"/>
      <c r="B25" s="215"/>
      <c r="C25" s="239"/>
      <c r="D25" s="231"/>
      <c r="E25" s="238"/>
      <c r="F25" s="238"/>
      <c r="G25" s="97"/>
      <c r="H25" s="254"/>
      <c r="I25" s="263"/>
      <c r="J25" s="263"/>
      <c r="K25" s="263"/>
      <c r="L25" s="263"/>
      <c r="M25" s="263"/>
      <c r="N25" s="102"/>
      <c r="O25" s="241"/>
      <c r="P25" s="216"/>
      <c r="Q25" s="100"/>
    </row>
    <row r="26" spans="1:17" ht="15.95" customHeight="1" x14ac:dyDescent="0.2">
      <c r="A26" s="100"/>
      <c r="B26" s="215"/>
      <c r="C26" s="239" t="s">
        <v>548</v>
      </c>
      <c r="D26" s="231" t="s">
        <v>522</v>
      </c>
      <c r="E26" s="219"/>
      <c r="F26" s="219"/>
      <c r="G26" s="97"/>
      <c r="H26" s="461" t="s">
        <v>656</v>
      </c>
      <c r="I26" s="727" t="str">
        <f>KERETAPI1&amp;KERETAPI2&amp;KERETAPI3&amp;KERETAPI4</f>
        <v/>
      </c>
      <c r="J26" s="727"/>
      <c r="K26" s="727"/>
      <c r="L26" s="727"/>
      <c r="M26" s="727"/>
      <c r="N26" s="102" t="s">
        <v>13</v>
      </c>
      <c r="O26" s="149">
        <f>BYRKERETAPI1+BYRKERETAPI2+BYRKERETAPI3+BYRKERETAPI4</f>
        <v>0</v>
      </c>
      <c r="P26" s="216"/>
      <c r="Q26" s="100"/>
    </row>
    <row r="27" spans="1:17" ht="3" customHeight="1" x14ac:dyDescent="0.2">
      <c r="A27" s="100"/>
      <c r="B27" s="215"/>
      <c r="C27" s="239"/>
      <c r="D27" s="231"/>
      <c r="E27" s="219"/>
      <c r="F27" s="219"/>
      <c r="G27" s="97"/>
      <c r="H27" s="254"/>
      <c r="I27" s="341"/>
      <c r="J27" s="341"/>
      <c r="K27" s="341"/>
      <c r="L27" s="341"/>
      <c r="M27" s="341"/>
      <c r="N27" s="102"/>
      <c r="O27" s="241"/>
      <c r="P27" s="216"/>
      <c r="Q27" s="100"/>
    </row>
    <row r="28" spans="1:17" ht="15.95" customHeight="1" x14ac:dyDescent="0.2">
      <c r="A28" s="100"/>
      <c r="B28" s="215"/>
      <c r="C28" s="239" t="s">
        <v>549</v>
      </c>
      <c r="D28" s="231" t="s">
        <v>600</v>
      </c>
      <c r="E28" s="238"/>
      <c r="F28" s="238"/>
      <c r="G28" s="97"/>
      <c r="H28" s="461" t="s">
        <v>656</v>
      </c>
      <c r="I28" s="726" t="str">
        <f>FLIGHTBUSS1&amp;FLIGHTBUSS2&amp;FLIGHTBUSS3&amp;FLIGHTBUSS4</f>
        <v/>
      </c>
      <c r="J28" s="726"/>
      <c r="K28" s="726"/>
      <c r="L28" s="726"/>
      <c r="M28" s="726"/>
      <c r="N28" s="102" t="s">
        <v>13</v>
      </c>
      <c r="O28" s="149">
        <f>BYRFLIGHTBUSS1+BYRFLIGHTBUSS2+BYRFLIGHTBUSS3+BYRFLIGHTBUSS4</f>
        <v>0</v>
      </c>
      <c r="P28" s="216"/>
      <c r="Q28" s="100"/>
    </row>
    <row r="29" spans="1:17" ht="3" customHeight="1" x14ac:dyDescent="0.2">
      <c r="A29" s="100"/>
      <c r="B29" s="215"/>
      <c r="C29" s="239"/>
      <c r="D29" s="231"/>
      <c r="E29" s="238"/>
      <c r="F29" s="238"/>
      <c r="G29" s="97"/>
      <c r="H29" s="254"/>
      <c r="I29" s="263"/>
      <c r="J29" s="263"/>
      <c r="K29" s="263"/>
      <c r="L29" s="263"/>
      <c r="M29" s="263"/>
      <c r="N29" s="102"/>
      <c r="O29" s="241"/>
      <c r="P29" s="216"/>
      <c r="Q29" s="100"/>
    </row>
    <row r="30" spans="1:17" ht="15.95" customHeight="1" x14ac:dyDescent="0.2">
      <c r="A30" s="100"/>
      <c r="B30" s="215"/>
      <c r="C30" s="239" t="s">
        <v>550</v>
      </c>
      <c r="D30" s="231" t="s">
        <v>601</v>
      </c>
      <c r="E30" s="219"/>
      <c r="F30" s="219"/>
      <c r="G30" s="97"/>
      <c r="H30" s="461" t="s">
        <v>656</v>
      </c>
      <c r="I30" s="727" t="str">
        <f>FLIGHT1ST1&amp;FLIGHT1ST2&amp;FLIGHT1ST3&amp;FLIGHT1ST4</f>
        <v/>
      </c>
      <c r="J30" s="727"/>
      <c r="K30" s="727"/>
      <c r="L30" s="727"/>
      <c r="M30" s="727"/>
      <c r="N30" s="102" t="s">
        <v>13</v>
      </c>
      <c r="O30" s="149">
        <f>BYRFLIGHT1ST1+BYRFLIGHT1ST2+BYRFLIGHT1ST3+BYRFLIGHT1ST4</f>
        <v>0</v>
      </c>
      <c r="P30" s="216"/>
      <c r="Q30" s="100"/>
    </row>
    <row r="31" spans="1:17" ht="3" customHeight="1" x14ac:dyDescent="0.2">
      <c r="A31" s="100"/>
      <c r="B31" s="215"/>
      <c r="C31" s="239"/>
      <c r="D31" s="231"/>
      <c r="E31" s="219"/>
      <c r="F31" s="219"/>
      <c r="G31" s="97"/>
      <c r="H31" s="254"/>
      <c r="I31" s="341"/>
      <c r="J31" s="341"/>
      <c r="K31" s="341"/>
      <c r="L31" s="341"/>
      <c r="M31" s="341"/>
      <c r="N31" s="102"/>
      <c r="O31" s="241"/>
      <c r="P31" s="216"/>
      <c r="Q31" s="100"/>
    </row>
    <row r="32" spans="1:17" ht="15.95" customHeight="1" x14ac:dyDescent="0.2">
      <c r="A32" s="100"/>
      <c r="B32" s="215"/>
      <c r="C32" s="239" t="s">
        <v>551</v>
      </c>
      <c r="D32" s="231" t="s">
        <v>599</v>
      </c>
      <c r="E32" s="238"/>
      <c r="F32" s="238"/>
      <c r="G32" s="97"/>
      <c r="H32" s="461" t="s">
        <v>656</v>
      </c>
      <c r="I32" s="726" t="str">
        <f>FLIGHTECO1&amp;FLIGHTECO2&amp;FLIGHTECO3&amp;FLIGHTECO4</f>
        <v/>
      </c>
      <c r="J32" s="726"/>
      <c r="K32" s="726"/>
      <c r="L32" s="726"/>
      <c r="M32" s="726"/>
      <c r="N32" s="102" t="s">
        <v>13</v>
      </c>
      <c r="O32" s="149">
        <f>BYRFLIGHTECO1+BYRFLIGHTECO2+BYRFLIGHTECO3+BYRFLIGHTECO4</f>
        <v>0</v>
      </c>
      <c r="P32" s="216"/>
      <c r="Q32" s="100"/>
    </row>
    <row r="33" spans="1:17" ht="3" customHeight="1" x14ac:dyDescent="0.2">
      <c r="A33" s="100"/>
      <c r="B33" s="215"/>
      <c r="C33" s="239"/>
      <c r="D33" s="231"/>
      <c r="E33" s="238"/>
      <c r="F33" s="238"/>
      <c r="G33" s="97"/>
      <c r="H33" s="254"/>
      <c r="I33" s="263"/>
      <c r="J33" s="263"/>
      <c r="K33" s="263"/>
      <c r="L33" s="263"/>
      <c r="M33" s="263"/>
      <c r="N33" s="102"/>
      <c r="O33" s="241"/>
      <c r="P33" s="216"/>
      <c r="Q33" s="100"/>
    </row>
    <row r="34" spans="1:17" ht="15.95" customHeight="1" x14ac:dyDescent="0.2">
      <c r="A34" s="100"/>
      <c r="B34" s="215"/>
      <c r="C34" s="239" t="s">
        <v>558</v>
      </c>
      <c r="D34" s="231" t="s">
        <v>519</v>
      </c>
      <c r="E34" s="238"/>
      <c r="F34" s="238"/>
      <c r="G34" s="97"/>
      <c r="H34" s="461" t="s">
        <v>656</v>
      </c>
      <c r="I34" s="726" t="str">
        <f>BASHENTI1&amp;BASHENTI2&amp;BASHENTI3&amp;BASHENTI4</f>
        <v/>
      </c>
      <c r="J34" s="726"/>
      <c r="K34" s="726"/>
      <c r="L34" s="726"/>
      <c r="M34" s="726"/>
      <c r="N34" s="102" t="s">
        <v>13</v>
      </c>
      <c r="O34" s="149">
        <f>BYRBASHENTI1+BYRBASHENTI2+BYRBASHENTI3+BYRBASHENTI4</f>
        <v>0</v>
      </c>
      <c r="P34" s="216"/>
      <c r="Q34" s="100"/>
    </row>
    <row r="35" spans="1:17" ht="3" customHeight="1" x14ac:dyDescent="0.2">
      <c r="A35" s="100"/>
      <c r="B35" s="215"/>
      <c r="C35" s="239"/>
      <c r="D35" s="231"/>
      <c r="E35" s="238"/>
      <c r="F35" s="238"/>
      <c r="G35" s="97"/>
      <c r="H35" s="461"/>
      <c r="I35" s="263"/>
      <c r="J35" s="263"/>
      <c r="K35" s="263"/>
      <c r="L35" s="263"/>
      <c r="M35" s="263"/>
      <c r="N35" s="102"/>
      <c r="O35" s="241"/>
      <c r="P35" s="216"/>
      <c r="Q35" s="100"/>
    </row>
    <row r="36" spans="1:17" ht="15.95" customHeight="1" x14ac:dyDescent="0.2">
      <c r="A36" s="100"/>
      <c r="B36" s="215"/>
      <c r="C36" s="239" t="s">
        <v>559</v>
      </c>
      <c r="D36" s="231" t="s">
        <v>518</v>
      </c>
      <c r="E36" s="219"/>
      <c r="F36" s="219"/>
      <c r="G36" s="97"/>
      <c r="H36" s="461" t="s">
        <v>656</v>
      </c>
      <c r="I36" s="727" t="str">
        <f>BASEKSPRESS1&amp;BASEKSPRESS2&amp;BASEKSPRESS3&amp;BASEKSPRESS4</f>
        <v/>
      </c>
      <c r="J36" s="727"/>
      <c r="K36" s="727"/>
      <c r="L36" s="727"/>
      <c r="M36" s="727"/>
      <c r="N36" s="102" t="s">
        <v>13</v>
      </c>
      <c r="O36" s="149">
        <f>BYRBASEKSPRESS1+BYRBASEKSPRESS2+BYRBASEKSPRESS3+BYRBASEKSPRESS4</f>
        <v>0</v>
      </c>
      <c r="P36" s="216"/>
      <c r="Q36" s="100"/>
    </row>
    <row r="37" spans="1:17" ht="3" customHeight="1" x14ac:dyDescent="0.2">
      <c r="A37" s="100"/>
      <c r="B37" s="215"/>
      <c r="C37" s="239"/>
      <c r="D37" s="231"/>
      <c r="E37" s="219"/>
      <c r="F37" s="219"/>
      <c r="G37" s="97"/>
      <c r="H37" s="461"/>
      <c r="I37" s="341"/>
      <c r="J37" s="341"/>
      <c r="K37" s="341"/>
      <c r="L37" s="341"/>
      <c r="M37" s="341"/>
      <c r="N37" s="102"/>
      <c r="O37" s="241"/>
      <c r="P37" s="216"/>
      <c r="Q37" s="100"/>
    </row>
    <row r="38" spans="1:17" ht="15.95" customHeight="1" x14ac:dyDescent="0.2">
      <c r="A38" s="100"/>
      <c r="B38" s="215"/>
      <c r="C38" s="239" t="s">
        <v>561</v>
      </c>
      <c r="D38" s="231" t="s">
        <v>603</v>
      </c>
      <c r="E38" s="219"/>
      <c r="F38" s="219"/>
      <c r="G38" s="97"/>
      <c r="H38" s="461" t="s">
        <v>656</v>
      </c>
      <c r="I38" s="727" t="str">
        <f>KAPAL2ND1&amp;KAPAL2ND2&amp;KAPAL2ND3&amp;KAPAL2ND4</f>
        <v/>
      </c>
      <c r="J38" s="727"/>
      <c r="K38" s="727"/>
      <c r="L38" s="727"/>
      <c r="M38" s="727"/>
      <c r="N38" s="102" t="s">
        <v>13</v>
      </c>
      <c r="O38" s="149">
        <f>BYRKAPAL2ND1+BYRKAPAL2ND2+BYRKAPAL2ND3+BYRKAPAL2ND4</f>
        <v>0</v>
      </c>
      <c r="P38" s="216"/>
      <c r="Q38" s="100"/>
    </row>
    <row r="39" spans="1:17" ht="3" customHeight="1" x14ac:dyDescent="0.2">
      <c r="A39" s="100"/>
      <c r="B39" s="215"/>
      <c r="C39" s="239"/>
      <c r="D39" s="231"/>
      <c r="E39" s="219"/>
      <c r="F39" s="219"/>
      <c r="G39" s="97"/>
      <c r="H39" s="254"/>
      <c r="I39" s="341"/>
      <c r="J39" s="341"/>
      <c r="K39" s="341"/>
      <c r="L39" s="341"/>
      <c r="M39" s="341"/>
      <c r="N39" s="102"/>
      <c r="O39" s="241"/>
      <c r="P39" s="216"/>
      <c r="Q39" s="100"/>
    </row>
    <row r="40" spans="1:17" ht="15.95" customHeight="1" x14ac:dyDescent="0.2">
      <c r="A40" s="100"/>
      <c r="B40" s="215"/>
      <c r="C40" s="239" t="s">
        <v>560</v>
      </c>
      <c r="D40" s="231" t="s">
        <v>602</v>
      </c>
      <c r="E40" s="238"/>
      <c r="F40" s="238"/>
      <c r="G40" s="97"/>
      <c r="H40" s="461" t="s">
        <v>656</v>
      </c>
      <c r="I40" s="726" t="str">
        <f>KAPAL1ST1&amp;KAPAL1ST2&amp;KAPAL1ST3&amp;KAPAL1ST4</f>
        <v/>
      </c>
      <c r="J40" s="726"/>
      <c r="K40" s="726"/>
      <c r="L40" s="726"/>
      <c r="M40" s="726"/>
      <c r="N40" s="102" t="s">
        <v>13</v>
      </c>
      <c r="O40" s="149">
        <f>BYRKAPAL1ST1+BYRKAPAL1ST2+BYRKAPAL1ST3+BYRKAPAL1ST4</f>
        <v>0</v>
      </c>
      <c r="P40" s="216"/>
      <c r="Q40" s="100"/>
    </row>
    <row r="41" spans="1:17" ht="3" customHeight="1" x14ac:dyDescent="0.2">
      <c r="A41" s="100"/>
      <c r="B41" s="215"/>
      <c r="C41" s="239"/>
      <c r="D41" s="231"/>
      <c r="E41" s="238"/>
      <c r="F41" s="238"/>
      <c r="G41" s="97"/>
      <c r="H41" s="254"/>
      <c r="I41" s="263"/>
      <c r="J41" s="263"/>
      <c r="K41" s="263"/>
      <c r="L41" s="263"/>
      <c r="M41" s="263"/>
      <c r="N41" s="102"/>
      <c r="O41" s="241"/>
      <c r="P41" s="216"/>
      <c r="Q41" s="100"/>
    </row>
    <row r="42" spans="1:17" ht="15.95" customHeight="1" x14ac:dyDescent="0.2">
      <c r="A42" s="100"/>
      <c r="B42" s="215"/>
      <c r="C42" s="239" t="s">
        <v>659</v>
      </c>
      <c r="D42" s="231" t="s">
        <v>605</v>
      </c>
      <c r="E42" s="219"/>
      <c r="F42" s="219"/>
      <c r="G42" s="97"/>
      <c r="H42" s="461" t="s">
        <v>656</v>
      </c>
      <c r="I42" s="727" t="str">
        <f>FERI2ND1&amp;FERI2ND2&amp;FERI2ND3&amp;FERI2ND4</f>
        <v/>
      </c>
      <c r="J42" s="727"/>
      <c r="K42" s="727"/>
      <c r="L42" s="727"/>
      <c r="M42" s="727"/>
      <c r="N42" s="102" t="s">
        <v>13</v>
      </c>
      <c r="O42" s="149">
        <f>BYRFERI2ND1+BYRFERI2ND2+BYRFERI2ND3+BYRFERI2ND4</f>
        <v>0</v>
      </c>
      <c r="P42" s="216"/>
      <c r="Q42" s="100"/>
    </row>
    <row r="43" spans="1:17" ht="3" customHeight="1" x14ac:dyDescent="0.2">
      <c r="A43" s="100"/>
      <c r="B43" s="215"/>
      <c r="C43" s="239"/>
      <c r="D43" s="231"/>
      <c r="E43" s="219"/>
      <c r="F43" s="219"/>
      <c r="G43" s="97"/>
      <c r="H43" s="254"/>
      <c r="I43" s="341"/>
      <c r="J43" s="341"/>
      <c r="K43" s="341"/>
      <c r="L43" s="341"/>
      <c r="M43" s="341"/>
      <c r="N43" s="102"/>
      <c r="O43" s="241"/>
      <c r="P43" s="216"/>
      <c r="Q43" s="100"/>
    </row>
    <row r="44" spans="1:17" ht="15.95" customHeight="1" x14ac:dyDescent="0.2">
      <c r="A44" s="100"/>
      <c r="B44" s="215"/>
      <c r="C44" s="239" t="s">
        <v>660</v>
      </c>
      <c r="D44" s="231" t="s">
        <v>604</v>
      </c>
      <c r="E44" s="238"/>
      <c r="F44" s="238"/>
      <c r="G44" s="97"/>
      <c r="H44" s="461" t="s">
        <v>656</v>
      </c>
      <c r="I44" s="726" t="str">
        <f>FERI1ST1&amp;FERI1ST2&amp;FERI1ST3&amp;FERI1ST4</f>
        <v/>
      </c>
      <c r="J44" s="726"/>
      <c r="K44" s="726"/>
      <c r="L44" s="726"/>
      <c r="M44" s="726"/>
      <c r="N44" s="102" t="s">
        <v>13</v>
      </c>
      <c r="O44" s="149">
        <f>BYRFERI1ST1+BYRFERI1ST2+BYRFERI1ST3+BYRFERI1ST4</f>
        <v>0</v>
      </c>
      <c r="P44" s="216"/>
      <c r="Q44" s="100"/>
    </row>
    <row r="45" spans="1:17" ht="3" customHeight="1" x14ac:dyDescent="0.2">
      <c r="A45" s="100"/>
      <c r="B45" s="215"/>
      <c r="C45" s="239"/>
      <c r="D45" s="231"/>
      <c r="E45" s="238"/>
      <c r="F45" s="238"/>
      <c r="G45" s="97"/>
      <c r="H45" s="254"/>
      <c r="I45" s="263"/>
      <c r="J45" s="263"/>
      <c r="K45" s="263"/>
      <c r="L45" s="263"/>
      <c r="M45" s="263"/>
      <c r="N45" s="102"/>
      <c r="O45" s="241"/>
      <c r="P45" s="216"/>
      <c r="Q45" s="100"/>
    </row>
    <row r="46" spans="1:17" ht="15.95" customHeight="1" x14ac:dyDescent="0.2">
      <c r="A46" s="100"/>
      <c r="B46" s="215"/>
      <c r="C46" s="239" t="s">
        <v>695</v>
      </c>
      <c r="D46" s="231" t="s">
        <v>526</v>
      </c>
      <c r="E46" s="219"/>
      <c r="F46" s="219"/>
      <c r="G46" s="97"/>
      <c r="H46" s="461" t="s">
        <v>656</v>
      </c>
      <c r="I46" s="727" t="str">
        <f>MOTORBOT1&amp;MOTORBOT2&amp;MOTORBOT3&amp;MOTORBOT4</f>
        <v/>
      </c>
      <c r="J46" s="727"/>
      <c r="K46" s="727"/>
      <c r="L46" s="727"/>
      <c r="M46" s="727"/>
      <c r="N46" s="102" t="s">
        <v>13</v>
      </c>
      <c r="O46" s="149">
        <f>BYRBOT1+BYRBOT2+BYRBOT3+BYRBOT4</f>
        <v>0</v>
      </c>
      <c r="P46" s="216"/>
      <c r="Q46" s="100"/>
    </row>
    <row r="47" spans="1:17" ht="3" customHeight="1" x14ac:dyDescent="0.2">
      <c r="A47" s="100"/>
      <c r="B47" s="215"/>
      <c r="C47" s="217"/>
      <c r="D47" s="101"/>
      <c r="E47" s="97"/>
      <c r="F47" s="238"/>
      <c r="G47" s="238"/>
      <c r="H47" s="102"/>
      <c r="I47" s="102"/>
      <c r="J47" s="238"/>
      <c r="K47" s="238"/>
      <c r="L47" s="238"/>
      <c r="M47" s="264"/>
      <c r="N47" s="102"/>
      <c r="O47" s="265"/>
      <c r="P47" s="216"/>
      <c r="Q47" s="100"/>
    </row>
    <row r="48" spans="1:17" ht="5.25" customHeight="1" thickBot="1" x14ac:dyDescent="0.25">
      <c r="A48" s="100"/>
      <c r="B48" s="215"/>
      <c r="C48" s="233"/>
      <c r="D48" s="243"/>
      <c r="E48" s="243"/>
      <c r="F48" s="243"/>
      <c r="G48" s="243"/>
      <c r="H48" s="243"/>
      <c r="I48" s="243"/>
      <c r="J48" s="243"/>
      <c r="K48" s="243"/>
      <c r="L48" s="243"/>
      <c r="M48" s="234"/>
      <c r="N48" s="234"/>
      <c r="O48" s="234"/>
      <c r="P48" s="216"/>
      <c r="Q48" s="100"/>
    </row>
    <row r="49" spans="1:21" ht="17.25" customHeight="1" thickBot="1" x14ac:dyDescent="0.25">
      <c r="A49" s="100"/>
      <c r="B49" s="215"/>
      <c r="C49" s="217"/>
      <c r="D49" s="725" t="s">
        <v>537</v>
      </c>
      <c r="E49" s="725"/>
      <c r="F49" s="725"/>
      <c r="G49" s="725"/>
      <c r="H49" s="725"/>
      <c r="I49" s="725"/>
      <c r="J49" s="725"/>
      <c r="K49" s="725"/>
      <c r="L49" s="725"/>
      <c r="M49" s="725"/>
      <c r="N49" s="237" t="s">
        <v>13</v>
      </c>
      <c r="O49" s="79">
        <f>O18+O20+O22+O24+O26+O28+O30+O32+O34+O36+O38+O40+O42+O44+O46</f>
        <v>0</v>
      </c>
      <c r="P49" s="216"/>
      <c r="Q49" s="100"/>
    </row>
    <row r="50" spans="1:21" ht="21" customHeight="1" thickBot="1" x14ac:dyDescent="0.25">
      <c r="A50" s="100"/>
      <c r="B50" s="215"/>
      <c r="C50" s="594" t="s">
        <v>540</v>
      </c>
      <c r="D50" s="595"/>
      <c r="E50" s="595"/>
      <c r="F50" s="595"/>
      <c r="G50" s="595"/>
      <c r="H50" s="595"/>
      <c r="I50" s="595"/>
      <c r="J50" s="595"/>
      <c r="K50" s="595"/>
      <c r="L50" s="595"/>
      <c r="M50" s="595"/>
      <c r="N50" s="595"/>
      <c r="O50" s="596"/>
      <c r="P50" s="216"/>
      <c r="Q50" s="100"/>
    </row>
    <row r="51" spans="1:21" ht="16.5" customHeight="1" x14ac:dyDescent="0.2">
      <c r="A51" s="100"/>
      <c r="B51" s="215"/>
      <c r="C51" s="731" t="s">
        <v>676</v>
      </c>
      <c r="D51" s="731"/>
      <c r="E51" s="731"/>
      <c r="F51" s="731"/>
      <c r="G51" s="731"/>
      <c r="H51" s="731"/>
      <c r="I51" s="731"/>
      <c r="J51" s="731"/>
      <c r="K51" s="731"/>
      <c r="L51" s="731"/>
      <c r="M51" s="731"/>
      <c r="N51" s="731"/>
      <c r="O51" s="731"/>
      <c r="P51" s="216"/>
      <c r="Q51" s="100"/>
      <c r="U51" s="53"/>
    </row>
    <row r="52" spans="1:21" ht="3" customHeight="1" x14ac:dyDescent="0.2">
      <c r="A52" s="100"/>
      <c r="B52" s="215"/>
      <c r="C52" s="217"/>
      <c r="D52" s="218"/>
      <c r="E52" s="218"/>
      <c r="F52" s="219"/>
      <c r="G52" s="219"/>
      <c r="H52" s="220"/>
      <c r="I52" s="221"/>
      <c r="J52" s="222"/>
      <c r="K52" s="223"/>
      <c r="L52" s="224"/>
      <c r="M52" s="224"/>
      <c r="N52" s="224"/>
      <c r="O52" s="225"/>
      <c r="P52" s="216"/>
      <c r="Q52" s="100"/>
    </row>
    <row r="53" spans="1:21" s="53" customFormat="1" ht="14.25" x14ac:dyDescent="0.2">
      <c r="A53" s="294"/>
      <c r="B53" s="226"/>
      <c r="C53" s="227"/>
      <c r="D53" s="145">
        <f>BILMKNPGSMMESY1+BILMKNPGSMMESY2+BILMKNPGSMMESY3+BILMKNPGSMMESY4</f>
        <v>0</v>
      </c>
      <c r="E53" s="718" t="s">
        <v>677</v>
      </c>
      <c r="F53" s="718"/>
      <c r="G53" s="718"/>
      <c r="H53" s="718"/>
      <c r="I53" s="718"/>
      <c r="J53" s="76" t="s">
        <v>13</v>
      </c>
      <c r="K53" s="132">
        <f>0.2*MAKANSMMESY</f>
        <v>8</v>
      </c>
      <c r="L53" s="219" t="s">
        <v>529</v>
      </c>
      <c r="M53" s="104"/>
      <c r="N53" s="224" t="s">
        <v>13</v>
      </c>
      <c r="O53" s="152">
        <f>D53*K53</f>
        <v>0</v>
      </c>
      <c r="P53" s="228"/>
      <c r="Q53" s="294"/>
    </row>
    <row r="54" spans="1:21" ht="3" customHeight="1" x14ac:dyDescent="0.2">
      <c r="A54" s="100"/>
      <c r="B54" s="215"/>
      <c r="C54" s="217"/>
      <c r="D54" s="102"/>
      <c r="E54" s="229"/>
      <c r="F54" s="229"/>
      <c r="G54" s="229"/>
      <c r="H54" s="229"/>
      <c r="I54" s="229"/>
      <c r="J54" s="344"/>
      <c r="K54" s="102"/>
      <c r="L54" s="102"/>
      <c r="M54" s="102"/>
      <c r="N54" s="102"/>
      <c r="O54" s="102"/>
      <c r="P54" s="216"/>
      <c r="Q54" s="100"/>
    </row>
    <row r="55" spans="1:21" s="53" customFormat="1" ht="14.25" x14ac:dyDescent="0.2">
      <c r="A55" s="294"/>
      <c r="B55" s="226"/>
      <c r="C55" s="227"/>
      <c r="D55" s="145">
        <f>BILMKNPGSSLMESY1+BILMKNPGSSLMESY2+BILMKNPGSSLMESY3+BILMKNPGSSLMESY4</f>
        <v>0</v>
      </c>
      <c r="E55" s="718" t="s">
        <v>678</v>
      </c>
      <c r="F55" s="718"/>
      <c r="G55" s="718"/>
      <c r="H55" s="718"/>
      <c r="I55" s="718"/>
      <c r="J55" s="76" t="s">
        <v>13</v>
      </c>
      <c r="K55" s="132">
        <f>0.2*MAKANSSLMESY</f>
        <v>11</v>
      </c>
      <c r="L55" s="219" t="s">
        <v>529</v>
      </c>
      <c r="M55" s="104"/>
      <c r="N55" s="224" t="s">
        <v>13</v>
      </c>
      <c r="O55" s="152">
        <f>D55*K55</f>
        <v>0</v>
      </c>
      <c r="P55" s="228"/>
      <c r="Q55" s="294"/>
    </row>
    <row r="56" spans="1:21" ht="3" customHeight="1" x14ac:dyDescent="0.2">
      <c r="A56" s="100"/>
      <c r="B56" s="215"/>
      <c r="C56" s="217"/>
      <c r="D56" s="102"/>
      <c r="E56" s="229"/>
      <c r="F56" s="229"/>
      <c r="G56" s="229"/>
      <c r="H56" s="229"/>
      <c r="I56" s="229"/>
      <c r="J56" s="344"/>
      <c r="K56" s="102"/>
      <c r="L56" s="102"/>
      <c r="M56" s="102"/>
      <c r="N56" s="102"/>
      <c r="O56" s="102"/>
      <c r="P56" s="216"/>
      <c r="Q56" s="100"/>
    </row>
    <row r="57" spans="1:21" s="53" customFormat="1" ht="14.25" x14ac:dyDescent="0.2">
      <c r="A57" s="294"/>
      <c r="B57" s="226"/>
      <c r="C57" s="227"/>
      <c r="D57" s="145">
        <f>BILMKNTGHSMMESY1+BILMKNTGHSMMESY2+BILMKNTGHSMMESY3+BILMKNTGHSMMESY4</f>
        <v>0</v>
      </c>
      <c r="E57" s="718" t="s">
        <v>679</v>
      </c>
      <c r="F57" s="718"/>
      <c r="G57" s="718"/>
      <c r="H57" s="718"/>
      <c r="I57" s="718"/>
      <c r="J57" s="76" t="s">
        <v>13</v>
      </c>
      <c r="K57" s="132">
        <f>0.4*MAKANSMMESY</f>
        <v>16</v>
      </c>
      <c r="L57" s="219" t="s">
        <v>529</v>
      </c>
      <c r="M57" s="104"/>
      <c r="N57" s="224" t="s">
        <v>13</v>
      </c>
      <c r="O57" s="152">
        <f>D57*K57</f>
        <v>0</v>
      </c>
      <c r="P57" s="228"/>
      <c r="Q57" s="294"/>
    </row>
    <row r="58" spans="1:21" ht="3" customHeight="1" x14ac:dyDescent="0.2">
      <c r="A58" s="100"/>
      <c r="B58" s="215"/>
      <c r="C58" s="217"/>
      <c r="D58" s="102"/>
      <c r="E58" s="229"/>
      <c r="F58" s="229"/>
      <c r="G58" s="229"/>
      <c r="H58" s="229"/>
      <c r="I58" s="229"/>
      <c r="J58" s="344"/>
      <c r="K58" s="102"/>
      <c r="L58" s="102"/>
      <c r="M58" s="102"/>
      <c r="N58" s="102"/>
      <c r="O58" s="102"/>
      <c r="P58" s="216"/>
      <c r="Q58" s="100"/>
    </row>
    <row r="59" spans="1:21" s="53" customFormat="1" ht="14.25" x14ac:dyDescent="0.2">
      <c r="A59" s="294"/>
      <c r="B59" s="226"/>
      <c r="C59" s="227"/>
      <c r="D59" s="145">
        <f>BILMKNTGHSSLMESY1+BILMKNTGHSSLMESY2+BILMKNTGHSSLMESY3+BILMKNTGHSSLMESY4</f>
        <v>0</v>
      </c>
      <c r="E59" s="718" t="s">
        <v>680</v>
      </c>
      <c r="F59" s="718"/>
      <c r="G59" s="718"/>
      <c r="H59" s="718"/>
      <c r="I59" s="718"/>
      <c r="J59" s="76" t="s">
        <v>13</v>
      </c>
      <c r="K59" s="132">
        <f>0.4*MAKANSSLMESY</f>
        <v>22</v>
      </c>
      <c r="L59" s="219" t="s">
        <v>529</v>
      </c>
      <c r="M59" s="104"/>
      <c r="N59" s="224" t="s">
        <v>13</v>
      </c>
      <c r="O59" s="152">
        <f>D59*K59</f>
        <v>0</v>
      </c>
      <c r="P59" s="228"/>
      <c r="Q59" s="294"/>
    </row>
    <row r="60" spans="1:21" ht="3" customHeight="1" x14ac:dyDescent="0.2">
      <c r="A60" s="100"/>
      <c r="B60" s="215"/>
      <c r="C60" s="217"/>
      <c r="D60" s="102"/>
      <c r="E60" s="229"/>
      <c r="F60" s="229"/>
      <c r="G60" s="229"/>
      <c r="H60" s="229"/>
      <c r="I60" s="229"/>
      <c r="J60" s="344"/>
      <c r="K60" s="102"/>
      <c r="L60" s="102"/>
      <c r="M60" s="102"/>
      <c r="N60" s="102"/>
      <c r="O60" s="102"/>
      <c r="P60" s="216"/>
      <c r="Q60" s="100"/>
    </row>
    <row r="61" spans="1:21" s="53" customFormat="1" ht="14.25" x14ac:dyDescent="0.2">
      <c r="A61" s="294"/>
      <c r="B61" s="226"/>
      <c r="C61" s="227"/>
      <c r="D61" s="145">
        <f>BILMKNMLMSMMESY1+BILMKNMLMSMMESY2+BILMKNMLMSMMESY3+BILMKNMLMSMMESY4</f>
        <v>0</v>
      </c>
      <c r="E61" s="718" t="s">
        <v>681</v>
      </c>
      <c r="F61" s="718"/>
      <c r="G61" s="718"/>
      <c r="H61" s="718"/>
      <c r="I61" s="718"/>
      <c r="J61" s="76" t="s">
        <v>13</v>
      </c>
      <c r="K61" s="132">
        <f>0.4*MAKANSMMESY</f>
        <v>16</v>
      </c>
      <c r="L61" s="219" t="s">
        <v>529</v>
      </c>
      <c r="M61" s="104"/>
      <c r="N61" s="224" t="s">
        <v>13</v>
      </c>
      <c r="O61" s="152">
        <f>D61*K61</f>
        <v>0</v>
      </c>
      <c r="P61" s="228"/>
      <c r="Q61" s="294"/>
    </row>
    <row r="62" spans="1:21" ht="3" customHeight="1" x14ac:dyDescent="0.2">
      <c r="A62" s="100"/>
      <c r="B62" s="215"/>
      <c r="C62" s="217"/>
      <c r="D62" s="102"/>
      <c r="E62" s="229"/>
      <c r="F62" s="229"/>
      <c r="G62" s="229"/>
      <c r="H62" s="229"/>
      <c r="I62" s="229"/>
      <c r="J62" s="344"/>
      <c r="K62" s="102"/>
      <c r="L62" s="102"/>
      <c r="M62" s="102"/>
      <c r="N62" s="102"/>
      <c r="O62" s="102"/>
      <c r="P62" s="216"/>
      <c r="Q62" s="100"/>
    </row>
    <row r="63" spans="1:21" s="53" customFormat="1" ht="14.25" x14ac:dyDescent="0.2">
      <c r="A63" s="294"/>
      <c r="B63" s="226"/>
      <c r="C63" s="227"/>
      <c r="D63" s="145">
        <f>BILMKNMLMSSLMESY1+BILMKNMLMSSLMESY2+BILMKNMLMSSLMESY3+BILMKNMLMSSLMESY4</f>
        <v>0</v>
      </c>
      <c r="E63" s="718" t="s">
        <v>682</v>
      </c>
      <c r="F63" s="718"/>
      <c r="G63" s="718"/>
      <c r="H63" s="718"/>
      <c r="I63" s="718"/>
      <c r="J63" s="76" t="s">
        <v>13</v>
      </c>
      <c r="K63" s="132">
        <f>0.4*MAKANSSLMESY</f>
        <v>22</v>
      </c>
      <c r="L63" s="219" t="s">
        <v>529</v>
      </c>
      <c r="M63" s="104"/>
      <c r="N63" s="224" t="s">
        <v>13</v>
      </c>
      <c r="O63" s="152">
        <f>D63*K63</f>
        <v>0</v>
      </c>
      <c r="P63" s="228"/>
      <c r="Q63" s="294"/>
    </row>
    <row r="64" spans="1:21" ht="3" customHeight="1" x14ac:dyDescent="0.2">
      <c r="A64" s="100"/>
      <c r="B64" s="215"/>
      <c r="C64" s="266"/>
      <c r="D64" s="267"/>
      <c r="E64" s="268"/>
      <c r="F64" s="268"/>
      <c r="G64" s="268"/>
      <c r="H64" s="268"/>
      <c r="I64" s="268"/>
      <c r="J64" s="267"/>
      <c r="K64" s="267"/>
      <c r="L64" s="267"/>
      <c r="M64" s="267"/>
      <c r="N64" s="267"/>
      <c r="O64" s="269"/>
      <c r="P64" s="216"/>
      <c r="Q64" s="100"/>
    </row>
    <row r="65" spans="1:21" ht="3" customHeight="1" x14ac:dyDescent="0.2">
      <c r="A65" s="100"/>
      <c r="B65" s="215"/>
      <c r="C65" s="217"/>
      <c r="D65" s="102"/>
      <c r="E65" s="229"/>
      <c r="F65" s="229"/>
      <c r="G65" s="229"/>
      <c r="H65" s="229"/>
      <c r="I65" s="229"/>
      <c r="J65" s="344"/>
      <c r="K65" s="102"/>
      <c r="L65" s="102"/>
      <c r="M65" s="102"/>
      <c r="N65" s="102"/>
      <c r="O65" s="102"/>
      <c r="P65" s="216"/>
      <c r="Q65" s="100"/>
    </row>
    <row r="66" spans="1:21" s="53" customFormat="1" ht="14.25" x14ac:dyDescent="0.2">
      <c r="A66" s="294"/>
      <c r="B66" s="226"/>
      <c r="C66" s="227"/>
      <c r="D66" s="145">
        <f>BILHARIANSMMESY1+BILHARIANSMMESY2+BILHARIANSMMESY3+BILHARIANSMMESY4</f>
        <v>0</v>
      </c>
      <c r="E66" s="718" t="s">
        <v>684</v>
      </c>
      <c r="F66" s="718"/>
      <c r="G66" s="718"/>
      <c r="H66" s="718"/>
      <c r="I66" s="718"/>
      <c r="J66" s="76" t="s">
        <v>13</v>
      </c>
      <c r="K66" s="132">
        <f>0.5*MAKANSMMESY</f>
        <v>20</v>
      </c>
      <c r="L66" s="219" t="s">
        <v>529</v>
      </c>
      <c r="M66" s="104"/>
      <c r="N66" s="224" t="s">
        <v>13</v>
      </c>
      <c r="O66" s="152">
        <f>D66*K66</f>
        <v>0</v>
      </c>
      <c r="P66" s="228"/>
      <c r="Q66" s="294"/>
    </row>
    <row r="67" spans="1:21" ht="3" customHeight="1" x14ac:dyDescent="0.2">
      <c r="A67" s="100"/>
      <c r="B67" s="215"/>
      <c r="C67" s="217"/>
      <c r="D67" s="102"/>
      <c r="E67" s="229"/>
      <c r="F67" s="229"/>
      <c r="G67" s="229"/>
      <c r="H67" s="229"/>
      <c r="I67" s="229"/>
      <c r="J67" s="344"/>
      <c r="K67" s="102"/>
      <c r="L67" s="102"/>
      <c r="M67" s="102"/>
      <c r="N67" s="102"/>
      <c r="O67" s="102"/>
      <c r="P67" s="216"/>
      <c r="Q67" s="100"/>
    </row>
    <row r="68" spans="1:21" s="53" customFormat="1" ht="14.25" x14ac:dyDescent="0.2">
      <c r="A68" s="294"/>
      <c r="B68" s="226"/>
      <c r="C68" s="227"/>
      <c r="D68" s="145">
        <f>BILHARIANSSLMESY1+BILHARIANSSLMESY2+BILHARIANSSLMESY3+BILHARIANSSLMESY4</f>
        <v>0</v>
      </c>
      <c r="E68" s="718" t="s">
        <v>685</v>
      </c>
      <c r="F68" s="718"/>
      <c r="G68" s="718"/>
      <c r="H68" s="718"/>
      <c r="I68" s="718"/>
      <c r="J68" s="76" t="s">
        <v>13</v>
      </c>
      <c r="K68" s="132">
        <f>0.5*MAKANSSLMESY</f>
        <v>27.5</v>
      </c>
      <c r="L68" s="219" t="s">
        <v>529</v>
      </c>
      <c r="M68" s="104"/>
      <c r="N68" s="224" t="s">
        <v>13</v>
      </c>
      <c r="O68" s="152">
        <f>D68*K68</f>
        <v>0</v>
      </c>
      <c r="P68" s="228"/>
      <c r="Q68" s="294"/>
    </row>
    <row r="69" spans="1:21" ht="3" customHeight="1" thickBot="1" x14ac:dyDescent="0.3">
      <c r="A69" s="100"/>
      <c r="B69" s="215"/>
      <c r="C69" s="217"/>
      <c r="D69" s="102"/>
      <c r="E69" s="230"/>
      <c r="F69" s="230"/>
      <c r="G69" s="230"/>
      <c r="H69" s="230"/>
      <c r="I69" s="230"/>
      <c r="J69" s="231"/>
      <c r="K69" s="102"/>
      <c r="L69" s="102"/>
      <c r="M69" s="102"/>
      <c r="N69" s="232"/>
      <c r="O69" s="78"/>
      <c r="P69" s="216"/>
      <c r="Q69" s="100"/>
    </row>
    <row r="70" spans="1:21" ht="18" customHeight="1" x14ac:dyDescent="0.2">
      <c r="A70" s="100"/>
      <c r="B70" s="215"/>
      <c r="C70" s="719" t="s">
        <v>683</v>
      </c>
      <c r="D70" s="719"/>
      <c r="E70" s="719"/>
      <c r="F70" s="719"/>
      <c r="G70" s="719"/>
      <c r="H70" s="719"/>
      <c r="I70" s="719"/>
      <c r="J70" s="719"/>
      <c r="K70" s="719"/>
      <c r="L70" s="719"/>
      <c r="M70" s="719"/>
      <c r="N70" s="719"/>
      <c r="O70" s="719"/>
      <c r="P70" s="216"/>
      <c r="Q70" s="100"/>
      <c r="U70" s="53"/>
    </row>
    <row r="71" spans="1:21" ht="3" customHeight="1" x14ac:dyDescent="0.2">
      <c r="A71" s="100"/>
      <c r="B71" s="215"/>
      <c r="C71" s="217"/>
      <c r="D71" s="218"/>
      <c r="E71" s="218"/>
      <c r="F71" s="219"/>
      <c r="G71" s="219"/>
      <c r="H71" s="220"/>
      <c r="I71" s="221"/>
      <c r="J71" s="222"/>
      <c r="K71" s="223"/>
      <c r="L71" s="224"/>
      <c r="M71" s="224"/>
      <c r="N71" s="224"/>
      <c r="O71" s="225"/>
      <c r="P71" s="216"/>
      <c r="Q71" s="100"/>
    </row>
    <row r="72" spans="1:21" s="53" customFormat="1" ht="14.25" x14ac:dyDescent="0.2">
      <c r="A72" s="294"/>
      <c r="B72" s="226"/>
      <c r="C72" s="227"/>
      <c r="D72" s="145">
        <f>BILMKNPGSMLAT1+BILMKNPGSMLAT2+BILMKNPGSMLAT3+BILMKNPGSMLAT4</f>
        <v>0</v>
      </c>
      <c r="E72" s="718" t="s">
        <v>677</v>
      </c>
      <c r="F72" s="718"/>
      <c r="G72" s="718"/>
      <c r="H72" s="718"/>
      <c r="I72" s="718"/>
      <c r="J72" s="76" t="s">
        <v>13</v>
      </c>
      <c r="K72" s="132">
        <f>0.2*MAKANSMLAT</f>
        <v>8</v>
      </c>
      <c r="L72" s="219" t="s">
        <v>529</v>
      </c>
      <c r="M72" s="104"/>
      <c r="N72" s="224" t="s">
        <v>13</v>
      </c>
      <c r="O72" s="152">
        <f>D72*K72</f>
        <v>0</v>
      </c>
      <c r="P72" s="228"/>
      <c r="Q72" s="294"/>
    </row>
    <row r="73" spans="1:21" ht="3" customHeight="1" x14ac:dyDescent="0.2">
      <c r="A73" s="100"/>
      <c r="B73" s="215"/>
      <c r="C73" s="217"/>
      <c r="D73" s="102"/>
      <c r="E73" s="229"/>
      <c r="F73" s="229"/>
      <c r="G73" s="229"/>
      <c r="H73" s="229"/>
      <c r="I73" s="229"/>
      <c r="J73" s="344"/>
      <c r="K73" s="102"/>
      <c r="L73" s="102"/>
      <c r="M73" s="102"/>
      <c r="N73" s="102"/>
      <c r="O73" s="102"/>
      <c r="P73" s="216"/>
      <c r="Q73" s="100"/>
    </row>
    <row r="74" spans="1:21" s="53" customFormat="1" ht="14.25" x14ac:dyDescent="0.2">
      <c r="A74" s="294"/>
      <c r="B74" s="226"/>
      <c r="C74" s="227"/>
      <c r="D74" s="145">
        <f>BILMKNPGSSLLAT1+BILMKNPGSSLLAT2+BILMKNPGSSLLAT3+BILMKNPGSSLLAT4</f>
        <v>0</v>
      </c>
      <c r="E74" s="718" t="s">
        <v>678</v>
      </c>
      <c r="F74" s="718"/>
      <c r="G74" s="718"/>
      <c r="H74" s="718"/>
      <c r="I74" s="718"/>
      <c r="J74" s="76" t="s">
        <v>13</v>
      </c>
      <c r="K74" s="132">
        <f>0.2*MAKANSSLLAT</f>
        <v>11</v>
      </c>
      <c r="L74" s="219" t="s">
        <v>529</v>
      </c>
      <c r="M74" s="104"/>
      <c r="N74" s="224" t="s">
        <v>13</v>
      </c>
      <c r="O74" s="152">
        <f>D74*K74</f>
        <v>0</v>
      </c>
      <c r="P74" s="228"/>
      <c r="Q74" s="294"/>
    </row>
    <row r="75" spans="1:21" ht="3" customHeight="1" x14ac:dyDescent="0.2">
      <c r="A75" s="100"/>
      <c r="B75" s="215"/>
      <c r="C75" s="217"/>
      <c r="D75" s="102"/>
      <c r="E75" s="229"/>
      <c r="F75" s="229"/>
      <c r="G75" s="229"/>
      <c r="H75" s="229"/>
      <c r="I75" s="229"/>
      <c r="J75" s="344"/>
      <c r="K75" s="102"/>
      <c r="L75" s="102"/>
      <c r="M75" s="102"/>
      <c r="N75" s="102"/>
      <c r="O75" s="102"/>
      <c r="P75" s="216"/>
      <c r="Q75" s="100"/>
    </row>
    <row r="76" spans="1:21" s="53" customFormat="1" ht="14.25" x14ac:dyDescent="0.2">
      <c r="A76" s="294"/>
      <c r="B76" s="226"/>
      <c r="C76" s="227"/>
      <c r="D76" s="145">
        <f>BILMKNTGHSMLAT1+BILMKNTGHSMLAT2+BILMKNTGHSMLAT3+BILMKNTGHSMLAT4</f>
        <v>0</v>
      </c>
      <c r="E76" s="718" t="s">
        <v>679</v>
      </c>
      <c r="F76" s="718"/>
      <c r="G76" s="718"/>
      <c r="H76" s="718"/>
      <c r="I76" s="718"/>
      <c r="J76" s="76" t="s">
        <v>13</v>
      </c>
      <c r="K76" s="132">
        <f>0.4*MAKANSMLAT</f>
        <v>16</v>
      </c>
      <c r="L76" s="219" t="s">
        <v>529</v>
      </c>
      <c r="M76" s="104"/>
      <c r="N76" s="224" t="s">
        <v>13</v>
      </c>
      <c r="O76" s="152">
        <f>D76*K76</f>
        <v>0</v>
      </c>
      <c r="P76" s="228"/>
      <c r="Q76" s="294"/>
    </row>
    <row r="77" spans="1:21" ht="3" customHeight="1" x14ac:dyDescent="0.2">
      <c r="A77" s="100"/>
      <c r="B77" s="215"/>
      <c r="C77" s="217"/>
      <c r="D77" s="102"/>
      <c r="E77" s="229"/>
      <c r="F77" s="229"/>
      <c r="G77" s="229"/>
      <c r="H77" s="229"/>
      <c r="I77" s="229"/>
      <c r="J77" s="344"/>
      <c r="K77" s="102"/>
      <c r="L77" s="102"/>
      <c r="M77" s="102"/>
      <c r="N77" s="102"/>
      <c r="O77" s="102"/>
      <c r="P77" s="216"/>
      <c r="Q77" s="100"/>
    </row>
    <row r="78" spans="1:21" s="53" customFormat="1" ht="14.25" x14ac:dyDescent="0.2">
      <c r="A78" s="294"/>
      <c r="B78" s="226"/>
      <c r="C78" s="227"/>
      <c r="D78" s="145">
        <f>BILMKNTGHSSLLAT1+BILMKNTGHSSLLAT2+BILMKNTGHSSLLAT3+BILMKNTGHSSLLAT4</f>
        <v>0</v>
      </c>
      <c r="E78" s="718" t="s">
        <v>680</v>
      </c>
      <c r="F78" s="718"/>
      <c r="G78" s="718"/>
      <c r="H78" s="718"/>
      <c r="I78" s="718"/>
      <c r="J78" s="76" t="s">
        <v>13</v>
      </c>
      <c r="K78" s="132">
        <f>0.4*MAKANSSLLAT</f>
        <v>22</v>
      </c>
      <c r="L78" s="219" t="s">
        <v>529</v>
      </c>
      <c r="M78" s="104"/>
      <c r="N78" s="224" t="s">
        <v>13</v>
      </c>
      <c r="O78" s="152">
        <f>D78*K78</f>
        <v>0</v>
      </c>
      <c r="P78" s="228"/>
      <c r="Q78" s="294"/>
    </row>
    <row r="79" spans="1:21" ht="3" customHeight="1" x14ac:dyDescent="0.2">
      <c r="A79" s="100"/>
      <c r="B79" s="215"/>
      <c r="C79" s="217"/>
      <c r="D79" s="102"/>
      <c r="E79" s="229"/>
      <c r="F79" s="229"/>
      <c r="G79" s="229"/>
      <c r="H79" s="229"/>
      <c r="I79" s="229"/>
      <c r="J79" s="344"/>
      <c r="K79" s="102"/>
      <c r="L79" s="102"/>
      <c r="M79" s="102"/>
      <c r="N79" s="102"/>
      <c r="O79" s="102"/>
      <c r="P79" s="216"/>
      <c r="Q79" s="100"/>
    </row>
    <row r="80" spans="1:21" s="53" customFormat="1" ht="14.25" x14ac:dyDescent="0.2">
      <c r="A80" s="294"/>
      <c r="B80" s="226"/>
      <c r="C80" s="227"/>
      <c r="D80" s="145">
        <f>BILMKNMLMSMLAT1+BILMKNMLMSMLAT2+BILMKNMLMSMLAT3+BILMKNMLMSMLAT4</f>
        <v>0</v>
      </c>
      <c r="E80" s="718" t="s">
        <v>681</v>
      </c>
      <c r="F80" s="718"/>
      <c r="G80" s="718"/>
      <c r="H80" s="718"/>
      <c r="I80" s="718"/>
      <c r="J80" s="76" t="s">
        <v>13</v>
      </c>
      <c r="K80" s="132">
        <f>0.4*MAKANSMLAT</f>
        <v>16</v>
      </c>
      <c r="L80" s="219" t="s">
        <v>529</v>
      </c>
      <c r="M80" s="104"/>
      <c r="N80" s="224" t="s">
        <v>13</v>
      </c>
      <c r="O80" s="152">
        <f>D80*K80</f>
        <v>0</v>
      </c>
      <c r="P80" s="228"/>
      <c r="Q80" s="294"/>
    </row>
    <row r="81" spans="1:21" ht="3" customHeight="1" x14ac:dyDescent="0.2">
      <c r="A81" s="100"/>
      <c r="B81" s="215"/>
      <c r="C81" s="217"/>
      <c r="D81" s="102"/>
      <c r="E81" s="229"/>
      <c r="F81" s="229"/>
      <c r="G81" s="229"/>
      <c r="H81" s="229"/>
      <c r="I81" s="229"/>
      <c r="J81" s="344"/>
      <c r="K81" s="102"/>
      <c r="L81" s="102"/>
      <c r="M81" s="102"/>
      <c r="N81" s="102"/>
      <c r="O81" s="102"/>
      <c r="P81" s="216"/>
      <c r="Q81" s="100"/>
    </row>
    <row r="82" spans="1:21" s="53" customFormat="1" ht="14.25" x14ac:dyDescent="0.2">
      <c r="A82" s="294"/>
      <c r="B82" s="226"/>
      <c r="C82" s="227"/>
      <c r="D82" s="145">
        <f>BILMKNMLMSSLLAT1+BILMKNMLMSSLLAT2+BILMKNMLMSSLLAT3+BILMKNMLMSSLLAT4</f>
        <v>0</v>
      </c>
      <c r="E82" s="718" t="s">
        <v>682</v>
      </c>
      <c r="F82" s="718"/>
      <c r="G82" s="718"/>
      <c r="H82" s="718"/>
      <c r="I82" s="718"/>
      <c r="J82" s="76" t="s">
        <v>13</v>
      </c>
      <c r="K82" s="132">
        <f>0.4*MAKANSSLLAT</f>
        <v>22</v>
      </c>
      <c r="L82" s="219" t="s">
        <v>529</v>
      </c>
      <c r="M82" s="104"/>
      <c r="N82" s="224" t="s">
        <v>13</v>
      </c>
      <c r="O82" s="152">
        <f>D82*K82</f>
        <v>0</v>
      </c>
      <c r="P82" s="228"/>
      <c r="Q82" s="294"/>
    </row>
    <row r="83" spans="1:21" ht="3" customHeight="1" x14ac:dyDescent="0.2">
      <c r="A83" s="100"/>
      <c r="B83" s="215"/>
      <c r="C83" s="266"/>
      <c r="D83" s="267"/>
      <c r="E83" s="268"/>
      <c r="F83" s="268"/>
      <c r="G83" s="268"/>
      <c r="H83" s="268"/>
      <c r="I83" s="268"/>
      <c r="J83" s="267"/>
      <c r="K83" s="267"/>
      <c r="L83" s="267"/>
      <c r="M83" s="267"/>
      <c r="N83" s="267"/>
      <c r="O83" s="269"/>
      <c r="P83" s="216"/>
      <c r="Q83" s="100"/>
    </row>
    <row r="84" spans="1:21" ht="3" customHeight="1" x14ac:dyDescent="0.2">
      <c r="A84" s="100"/>
      <c r="B84" s="215"/>
      <c r="C84" s="217"/>
      <c r="D84" s="102"/>
      <c r="E84" s="229"/>
      <c r="F84" s="229"/>
      <c r="G84" s="229"/>
      <c r="H84" s="229"/>
      <c r="I84" s="229"/>
      <c r="J84" s="344"/>
      <c r="K84" s="102"/>
      <c r="L84" s="102"/>
      <c r="M84" s="102"/>
      <c r="N84" s="102"/>
      <c r="O84" s="102"/>
      <c r="P84" s="216"/>
      <c r="Q84" s="100"/>
    </row>
    <row r="85" spans="1:21" s="53" customFormat="1" ht="14.25" x14ac:dyDescent="0.2">
      <c r="A85" s="294"/>
      <c r="B85" s="226"/>
      <c r="C85" s="227"/>
      <c r="D85" s="145">
        <f>BILHARIANSMLAT1+BILHARIANSMLAT2+BILHARIANSMLAT3+BILHARIANSMLAT4</f>
        <v>0</v>
      </c>
      <c r="E85" s="718" t="s">
        <v>684</v>
      </c>
      <c r="F85" s="718"/>
      <c r="G85" s="718"/>
      <c r="H85" s="718"/>
      <c r="I85" s="718"/>
      <c r="J85" s="76" t="s">
        <v>13</v>
      </c>
      <c r="K85" s="132">
        <f>0.5*MAKANSMLAT</f>
        <v>20</v>
      </c>
      <c r="L85" s="219" t="s">
        <v>529</v>
      </c>
      <c r="M85" s="104"/>
      <c r="N85" s="224" t="s">
        <v>13</v>
      </c>
      <c r="O85" s="152">
        <f>D85*K85</f>
        <v>0</v>
      </c>
      <c r="P85" s="228"/>
      <c r="Q85" s="294"/>
    </row>
    <row r="86" spans="1:21" ht="3" customHeight="1" x14ac:dyDescent="0.2">
      <c r="A86" s="100"/>
      <c r="B86" s="215"/>
      <c r="C86" s="217"/>
      <c r="D86" s="102"/>
      <c r="E86" s="229"/>
      <c r="F86" s="229"/>
      <c r="G86" s="229"/>
      <c r="H86" s="229"/>
      <c r="I86" s="229"/>
      <c r="J86" s="344"/>
      <c r="K86" s="102"/>
      <c r="L86" s="102"/>
      <c r="M86" s="102"/>
      <c r="N86" s="102"/>
      <c r="O86" s="102"/>
      <c r="P86" s="216"/>
      <c r="Q86" s="100"/>
    </row>
    <row r="87" spans="1:21" s="53" customFormat="1" ht="14.25" x14ac:dyDescent="0.2">
      <c r="A87" s="294"/>
      <c r="B87" s="226"/>
      <c r="C87" s="227"/>
      <c r="D87" s="145">
        <f>BILHARIANSSLLAT1+BILHARIANSSLLAT2+BILHARIANSSLLAT3+BILHARIANSSLLAT4</f>
        <v>0</v>
      </c>
      <c r="E87" s="718" t="s">
        <v>685</v>
      </c>
      <c r="F87" s="718"/>
      <c r="G87" s="718"/>
      <c r="H87" s="718"/>
      <c r="I87" s="718"/>
      <c r="J87" s="76" t="s">
        <v>13</v>
      </c>
      <c r="K87" s="132">
        <f>0.5*MAKANSSLLAT</f>
        <v>27.5</v>
      </c>
      <c r="L87" s="219" t="s">
        <v>529</v>
      </c>
      <c r="M87" s="104"/>
      <c r="N87" s="224" t="s">
        <v>13</v>
      </c>
      <c r="O87" s="152">
        <f>D87*K87</f>
        <v>0</v>
      </c>
      <c r="P87" s="228"/>
      <c r="Q87" s="294"/>
    </row>
    <row r="88" spans="1:21" ht="15" customHeight="1" x14ac:dyDescent="0.2">
      <c r="A88" s="100"/>
      <c r="B88" s="215"/>
      <c r="C88" s="217"/>
      <c r="D88" s="548" t="s">
        <v>1039</v>
      </c>
      <c r="E88" s="549" t="s">
        <v>1041</v>
      </c>
      <c r="F88" s="102"/>
      <c r="G88" s="102"/>
      <c r="H88" s="102"/>
      <c r="I88" s="102"/>
      <c r="J88" s="102"/>
      <c r="K88" s="102"/>
      <c r="L88" s="102"/>
      <c r="M88" s="102"/>
      <c r="N88" s="102"/>
      <c r="O88" s="547"/>
      <c r="P88" s="216"/>
      <c r="Q88" s="100"/>
    </row>
    <row r="89" spans="1:21" ht="13.5" customHeight="1" thickBot="1" x14ac:dyDescent="0.25">
      <c r="A89" s="100"/>
      <c r="B89" s="215"/>
      <c r="C89" s="233"/>
      <c r="D89" s="270"/>
      <c r="E89" s="550" t="s">
        <v>1040</v>
      </c>
      <c r="F89" s="234"/>
      <c r="G89" s="234"/>
      <c r="H89" s="234"/>
      <c r="I89" s="234"/>
      <c r="J89" s="234"/>
      <c r="K89" s="234"/>
      <c r="L89" s="234"/>
      <c r="M89" s="234"/>
      <c r="N89" s="234"/>
      <c r="O89" s="271"/>
      <c r="P89" s="216"/>
      <c r="Q89" s="100"/>
    </row>
    <row r="90" spans="1:21" s="53" customFormat="1" ht="19.5" customHeight="1" thickBot="1" x14ac:dyDescent="0.25">
      <c r="A90" s="294"/>
      <c r="B90" s="272"/>
      <c r="C90" s="273"/>
      <c r="D90" s="730" t="s">
        <v>538</v>
      </c>
      <c r="E90" s="730"/>
      <c r="F90" s="730"/>
      <c r="G90" s="730"/>
      <c r="H90" s="730"/>
      <c r="I90" s="730"/>
      <c r="J90" s="730"/>
      <c r="K90" s="730"/>
      <c r="L90" s="730"/>
      <c r="M90" s="730"/>
      <c r="N90" s="274" t="s">
        <v>13</v>
      </c>
      <c r="O90" s="84">
        <f>O53+O55+O57+O59+O61+O63+O66+O68+O72+O74+O76+O78+O80+O82+O85+O87</f>
        <v>0</v>
      </c>
      <c r="P90" s="275"/>
      <c r="Q90" s="294"/>
    </row>
    <row r="91" spans="1:21" s="9" customFormat="1" ht="14.25" customHeight="1" x14ac:dyDescent="0.2">
      <c r="A91" s="97"/>
      <c r="B91" s="146" t="str">
        <f>"Tuntutan Perjalanan Dituntut oleh : "&amp;NAMA&amp;" (No.K/P: "&amp;IC&amp;")"</f>
        <v>Tuntutan Perjalanan Dituntut oleh :   (No.K/P: )</v>
      </c>
      <c r="C91" s="147"/>
      <c r="D91" s="276"/>
      <c r="E91" s="97"/>
      <c r="F91" s="97"/>
      <c r="G91" s="97"/>
      <c r="H91" s="97"/>
      <c r="I91" s="97"/>
      <c r="J91" s="97"/>
      <c r="K91" s="97"/>
      <c r="L91" s="97"/>
      <c r="M91" s="97"/>
      <c r="N91" s="97"/>
      <c r="O91" s="148" t="str">
        <f>"Muka Surat "&amp;"("&amp;IF(SUM('KENYATAAN TUNTUTAN PAGE 2'!I6:I71)=0,"3",IF(SUM('KENYATAAN TUNTUTAN PAGE 3'!I6:I71)=0,"4",IF(SUM('KENYATAAN TUNTUTAN PAGE 4'!I6:I71)=0,"5","6")))&amp;"/"&amp;IF(SUM('KENYATAAN TUNTUTAN PAGE 2'!I6:I71)=0,"3",IF(SUM('KENYATAAN TUNTUTAN PAGE 3'!I6:I71)=0,"4",IF(SUM('KENYATAAN TUNTUTAN PAGE 4'!I6:I71)=0,"5","6")))+2&amp;")"</f>
        <v>Muka Surat (3/5)</v>
      </c>
      <c r="P91" s="100"/>
      <c r="Q91" s="100"/>
      <c r="R91"/>
      <c r="S91"/>
      <c r="T91"/>
      <c r="U91"/>
    </row>
    <row r="92" spans="1:21" s="57" customFormat="1" x14ac:dyDescent="0.2">
      <c r="A92" s="277"/>
      <c r="B92" s="277"/>
      <c r="C92" s="278"/>
      <c r="D92" s="279"/>
      <c r="E92" s="279"/>
      <c r="F92" s="279"/>
      <c r="G92" s="279"/>
      <c r="H92" s="279"/>
      <c r="I92" s="279"/>
      <c r="J92" s="279"/>
      <c r="K92" s="279"/>
      <c r="L92" s="279"/>
      <c r="M92" s="279"/>
      <c r="N92" s="279"/>
      <c r="O92" s="279"/>
      <c r="P92" s="277"/>
    </row>
  </sheetData>
  <sheetProtection password="C761" sheet="1" objects="1" scenarios="1" selectLockedCells="1"/>
  <dataConsolidate/>
  <mergeCells count="41">
    <mergeCell ref="I34:M34"/>
    <mergeCell ref="D90:M90"/>
    <mergeCell ref="I44:M44"/>
    <mergeCell ref="I42:M42"/>
    <mergeCell ref="I40:M40"/>
    <mergeCell ref="I38:M38"/>
    <mergeCell ref="I36:M36"/>
    <mergeCell ref="I46:M46"/>
    <mergeCell ref="C51:O51"/>
    <mergeCell ref="D49:M49"/>
    <mergeCell ref="C50:O50"/>
    <mergeCell ref="E53:I53"/>
    <mergeCell ref="E55:I55"/>
    <mergeCell ref="E66:I66"/>
    <mergeCell ref="E68:I68"/>
    <mergeCell ref="E85:I85"/>
    <mergeCell ref="I32:M32"/>
    <mergeCell ref="I30:M30"/>
    <mergeCell ref="I18:M18"/>
    <mergeCell ref="I20:M20"/>
    <mergeCell ref="I22:M22"/>
    <mergeCell ref="I24:M24"/>
    <mergeCell ref="I28:M28"/>
    <mergeCell ref="I26:M26"/>
    <mergeCell ref="C3:O3"/>
    <mergeCell ref="C5:H5"/>
    <mergeCell ref="J5:K5"/>
    <mergeCell ref="D15:M15"/>
    <mergeCell ref="C16:O16"/>
    <mergeCell ref="E87:I87"/>
    <mergeCell ref="E57:I57"/>
    <mergeCell ref="E59:I59"/>
    <mergeCell ref="E63:I63"/>
    <mergeCell ref="E74:I74"/>
    <mergeCell ref="C70:O70"/>
    <mergeCell ref="E72:I72"/>
    <mergeCell ref="E76:I76"/>
    <mergeCell ref="E78:I78"/>
    <mergeCell ref="E80:I80"/>
    <mergeCell ref="E82:I82"/>
    <mergeCell ref="E61:I61"/>
  </mergeCells>
  <dataValidations count="15">
    <dataValidation allowBlank="1" showInputMessage="1" showErrorMessage="1" errorTitle="INPUT TIDAK DIBENARKAN!" error="Pastikan maklumat berkaitan dikemaskini!" promptTitle="JUMLAH TUNTUTAN" prompt="Jumlah keseluruhan Elaun Makan &amp; Elaun Harian" sqref="O90" xr:uid="{00000000-0002-0000-0900-000000000000}"/>
    <dataValidation allowBlank="1" showInputMessage="1" showErrorMessage="1" errorTitle="INPUT TIDAK DIBENARKAN!" error="Input tidak dibenarkan! pastikan jenis pengangkutan awam dan resit telah dikemaskini" promptTitle="JUMLAH TUNTUTAN TAMBANG" prompt="Sila pastikan jenis pengangkutan dan no.resit/tempahan dikemaskini" sqref="O49" xr:uid="{00000000-0002-0000-0900-000001000000}"/>
    <dataValidation allowBlank="1" showInputMessage="1" showErrorMessage="1" errorTitle="INPUT TIDAK DIBENARKAN!" error="Pastikan jarak perjalanan kenderaan di kenyataan tuntutan telah dikemaskini" promptTitle="JUMLAH JARAK PERJALANAN" prompt="Jumlah Keseluruhan jarak perjalanan sepanjang bertugas luar" sqref="I5" xr:uid="{00000000-0002-0000-0900-000002000000}"/>
    <dataValidation allowBlank="1" showInputMessage="1" showErrorMessage="1" errorTitle="INPUT TIDAK DIBENARKAN!" error="Pastikan gaji pokok, cc kenderaan dan jarak perjalanan sepanjang bertugas luar dikemaskini" promptTitle="JUMLAH TUNTUTAN ELAUN PERJALANAN" prompt="Jumlah tuntutan Elaun Perjalanan menggunakan kenderaan sendiri" sqref="O15" xr:uid="{00000000-0002-0000-0900-000003000000}"/>
    <dataValidation type="custom" allowBlank="1" showInputMessage="1" showErrorMessage="1" errorTitle="INPUT TIDAK DIBENARKAN!" error="Pastikan gaji pokok, cc kenderaan dan jarak perjalanan sepanjang bertugas luar dikemaskini" promptTitle="JUMLAH TUNTUTAN PERJALANAN" prompt="Jumlah tuntutan bagi 700km ketiga" sqref="O11" xr:uid="{00000000-0002-0000-0900-000004000000}">
      <formula1>"fff"</formula1>
    </dataValidation>
    <dataValidation type="custom" allowBlank="1" showInputMessage="1" showErrorMessage="1" errorTitle="INPUT TIDAK DIBENARKAN!" error="Pastikan gaji pokok, cc kenderaan dan jarak perjalanan sepanjang bertugas luar dikemaskini" promptTitle="JUMLAH TUNTUTAN PERJALANAN" prompt="Jumlah tuntutan bagi 700km keempat dan seterusnya" sqref="O13" xr:uid="{00000000-0002-0000-0900-000005000000}">
      <formula1>"fff"</formula1>
    </dataValidation>
    <dataValidation allowBlank="1" showInputMessage="1" showErrorMessage="1" errorTitle="INPUT TIDAK DIBENARKAN!" error="Pastikan jarak perjalanan dikemaskini dalam kenyataan tuntutan" promptTitle="700KM KEEMPAT DAN SETERUSNYA" prompt="Jarak perjalanan sepanjang bertugas luar" sqref="I13" xr:uid="{00000000-0002-0000-0900-000006000000}"/>
    <dataValidation allowBlank="1" showInputMessage="1" showErrorMessage="1" errorTitle="INPUT TIDAK DIBENARKAN!" error="Pastikan jarak perjalanan dikemaskini dalam kenyataan tuntutan" promptTitle="700KM PERJALANAN KETIGA" prompt="Jarak perjalanan sepanjang bertugas luar" sqref="I11" xr:uid="{00000000-0002-0000-0900-000007000000}"/>
    <dataValidation type="custom" allowBlank="1" showInputMessage="1" showErrorMessage="1" errorTitle="INPUT TIDAK DIBENARKAN!" error="Pastikan gaji pokok, cc kenderaan dan jarak perjalanan sepanjang bertugas luar dikemaskini" promptTitle="JUMLAH TUNTUTAN PERJALANAN" prompt="Jumlah tuntutan bagi 500km kedua" sqref="O9" xr:uid="{00000000-0002-0000-0900-000008000000}">
      <formula1>"fff"</formula1>
    </dataValidation>
    <dataValidation allowBlank="1" showInputMessage="1" showErrorMessage="1" errorTitle="INPUT TIDAK DIBENARKAN!" error="Pastikan jarak perjalanan dikemaskini dalam kenyataan tuntutan" promptTitle="500KM PERJALANAN KEDUA" prompt="Jarak perjalanan sepanjang bertugas luar" sqref="I9" xr:uid="{00000000-0002-0000-0900-000009000000}"/>
    <dataValidation type="custom" allowBlank="1" showInputMessage="1" showErrorMessage="1" errorTitle="INPUT TIDAK DIBENARKAN!" error="Pastikan gaji pokok, cc kenderaan dan jarak perjalanan sepanjang bertugas luar dikemaskini" promptTitle="JUMLAH TUNTUTAN PERJALANAN" prompt="Jumlah tuntutan bagi 500km pertama" sqref="O7" xr:uid="{00000000-0002-0000-0900-00000A000000}">
      <formula1>"fff"</formula1>
    </dataValidation>
    <dataValidation type="custom" allowBlank="1" showInputMessage="1" showErrorMessage="1" errorTitle="INPUT TIDAK DIBENARKAN!" error="Pastikan maklumat gaji pokok dan cc kenderaan dikemaskini" promptTitle="KADAR TUNTUTAN ELAUN PERJALANAN" prompt="Kadar tuntutan per km berdasarkan kelas kelayakan pegawai" sqref="L7 L11 L13 L9" xr:uid="{00000000-0002-0000-0900-00000B000000}">
      <formula1>"fff"</formula1>
    </dataValidation>
    <dataValidation allowBlank="1" showInputMessage="1" showErrorMessage="1" errorTitle="INPUT TIDAK DIBENARKAN!" error="Pastikan jarak perjalanan dikemaskini dalam kenyataan tuntutan" promptTitle="500KM PERJALANAN PERTAMA" prompt="Jarak perjalanan sepanjang bertugas luar" sqref="I7" xr:uid="{00000000-0002-0000-0900-00000C000000}"/>
    <dataValidation type="custom" allowBlank="1" showInputMessage="1" showErrorMessage="1" errorTitle="INPUT TIDAK DIBENARKAN!" error="Kelas tuntutan akan dibuat berdasarkan kepada maklumat gaji dan cc kenderaan pegawai" promptTitle="KELAS TUNTUTAN ELAUN PERJALANAN" prompt="Kelas tuntutan elaun perjalanan adalah berdasarkan kepada gaji pokok dan cc kenderaan" sqref="F6:G6" xr:uid="{00000000-0002-0000-0900-00000D000000}">
      <formula1>"fff"</formula1>
    </dataValidation>
    <dataValidation allowBlank="1" showInputMessage="1" showErrorMessage="1" errorTitle="INPUT TIDAK DIBENARKAN!" error="Kelas tuntutan akan dibuat berdasarkan kepada maklumat gaji dan cc kenderaan pegawai" promptTitle="KELAS TUNTUTAN ELAUN PERJALANAN" prompt="Kelas tuntutan elaun perjalanan adalah berdasarkan kepada gaji pokok dan cc kenderaan" sqref="L5" xr:uid="{00000000-0002-0000-0900-00000E000000}"/>
  </dataValidations>
  <printOptions horizontalCentered="1"/>
  <pageMargins left="0.23622047244094491" right="0.23622047244094491" top="0.4" bottom="0.39" header="0.27" footer="0.31496062992125984"/>
  <pageSetup paperSize="9" scale="91" orientation="portrait" horizontalDpi="4294967294" verticalDpi="4294967294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INPUT TIDAK DIBENARKAN!" error="Sila masuk bilangan hari tuntutan elaun makan" promptTitle="PILIHAN BILANGAN HARI TUNTUTAN" prompt="Sila masukkan bilangan hari tuntutan elaun makan kadar Sabah Sarawak &amp; W.P. Labuan" xr:uid="{00000000-0002-0000-0900-00000F000000}">
          <x14:formula1>
            <xm:f>'SENARAI JAWATAN'!$G$4:$G$1004</xm:f>
          </x14:formula1>
          <xm:sqref>C69 C72</xm:sqref>
        </x14:dataValidation>
        <x14:dataValidation type="list" allowBlank="1" showInputMessage="1" showErrorMessage="1" errorTitle="INPUT TIDAK DIBENARKAN!" error="Sila masuk bilangan hari tuntutan elaun harian (sekiranya bertugas luar melebihi 8 Jam)" promptTitle="PILIHAN BILANGAN HARI TUNTUTAN" prompt="Sila masukkan bilangan hari tuntutan elaun harian kadar Semenanjung Malaysia (Sekiranya telah bertugas luar melebihi 8 Jam)" xr:uid="{00000000-0002-0000-0900-000010000000}">
          <x14:formula1>
            <xm:f>'SENARAI JAWATAN'!$G$4:$G$1004</xm:f>
          </x14:formula1>
          <xm:sqref>C55</xm:sqref>
        </x14:dataValidation>
        <x14:dataValidation type="list" allowBlank="1" showInputMessage="1" showErrorMessage="1" errorTitle="INPUT TIDAK DIBENARKAN!" error="Sila masuk bilangan hari tuntutan elaun makan" promptTitle="PILIHAN BILANGAN HARI TUNTUTAN" prompt="Sila masukkan bilangan hari tuntutan elaun makan kadar Semenanjung Malaysia" xr:uid="{00000000-0002-0000-0900-000011000000}">
          <x14:formula1>
            <xm:f>'SENARAI JAWATAN'!$G$4:$G$1004</xm:f>
          </x14:formula1>
          <xm:sqref>C52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2D050"/>
    <pageSetUpPr fitToPage="1"/>
  </sheetPr>
  <dimension ref="A1:V34"/>
  <sheetViews>
    <sheetView showGridLines="0" zoomScaleSheetLayoutView="100" workbookViewId="0">
      <selection activeCell="S37" sqref="S37"/>
    </sheetView>
  </sheetViews>
  <sheetFormatPr defaultRowHeight="15" x14ac:dyDescent="0.2"/>
  <cols>
    <col min="1" max="1" width="1.42578125" customWidth="1"/>
    <col min="2" max="2" width="0.85546875" customWidth="1"/>
    <col min="3" max="3" width="2.5703125" customWidth="1"/>
    <col min="4" max="5" width="9.140625" style="9"/>
    <col min="6" max="6" width="6.140625" style="9" customWidth="1"/>
    <col min="7" max="7" width="2.85546875" style="9" customWidth="1"/>
    <col min="8" max="8" width="12" style="9" customWidth="1"/>
    <col min="9" max="9" width="14" style="9" customWidth="1"/>
    <col min="10" max="10" width="6.42578125" style="9" customWidth="1"/>
    <col min="11" max="11" width="8.42578125" style="9" customWidth="1"/>
    <col min="12" max="12" width="7.140625" style="9" bestFit="1" customWidth="1"/>
    <col min="13" max="13" width="9.140625" style="9"/>
    <col min="14" max="14" width="4.5703125" style="9" customWidth="1"/>
    <col min="15" max="15" width="15.140625" style="9" customWidth="1"/>
    <col min="16" max="16" width="0.85546875" customWidth="1"/>
    <col min="17" max="17" width="1.140625" customWidth="1"/>
    <col min="18" max="18" width="16.28515625" bestFit="1" customWidth="1"/>
  </cols>
  <sheetData>
    <row r="1" spans="1:22" ht="6" customHeight="1" thickBot="1" x14ac:dyDescent="0.25">
      <c r="A1" s="100"/>
      <c r="B1" s="100"/>
      <c r="C1" s="100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100"/>
      <c r="Q1" s="100"/>
      <c r="R1" s="100"/>
      <c r="S1" s="100"/>
      <c r="T1" s="100"/>
      <c r="U1" s="100"/>
      <c r="V1" s="100"/>
    </row>
    <row r="2" spans="1:22" ht="5.25" customHeight="1" thickBot="1" x14ac:dyDescent="0.25">
      <c r="A2" s="100"/>
      <c r="B2" s="212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  <c r="P2" s="214"/>
      <c r="Q2" s="100"/>
      <c r="R2" s="100"/>
      <c r="S2" s="100"/>
      <c r="T2" s="100"/>
      <c r="U2" s="100"/>
      <c r="V2" s="100"/>
    </row>
    <row r="3" spans="1:22" ht="20.25" customHeight="1" thickBot="1" x14ac:dyDescent="0.25">
      <c r="A3" s="100"/>
      <c r="B3" s="215"/>
      <c r="C3" s="738" t="s">
        <v>540</v>
      </c>
      <c r="D3" s="739"/>
      <c r="E3" s="739"/>
      <c r="F3" s="739"/>
      <c r="G3" s="739"/>
      <c r="H3" s="739"/>
      <c r="I3" s="739"/>
      <c r="J3" s="739"/>
      <c r="K3" s="739"/>
      <c r="L3" s="739"/>
      <c r="M3" s="739"/>
      <c r="N3" s="739"/>
      <c r="O3" s="740"/>
      <c r="P3" s="216"/>
      <c r="Q3" s="100"/>
      <c r="R3" s="100"/>
      <c r="S3" s="100"/>
      <c r="T3" s="100"/>
      <c r="U3" s="100"/>
      <c r="V3" s="100"/>
    </row>
    <row r="4" spans="1:22" ht="17.25" customHeight="1" thickBot="1" x14ac:dyDescent="0.25">
      <c r="A4" s="100"/>
      <c r="B4" s="215"/>
      <c r="C4" s="735" t="s">
        <v>513</v>
      </c>
      <c r="D4" s="736"/>
      <c r="E4" s="736"/>
      <c r="F4" s="736"/>
      <c r="G4" s="736"/>
      <c r="H4" s="736"/>
      <c r="I4" s="736"/>
      <c r="J4" s="736"/>
      <c r="K4" s="736"/>
      <c r="L4" s="736"/>
      <c r="M4" s="736"/>
      <c r="N4" s="736"/>
      <c r="O4" s="737"/>
      <c r="P4" s="216"/>
      <c r="Q4" s="105"/>
      <c r="R4" s="100"/>
      <c r="S4" s="100"/>
      <c r="T4" s="100"/>
      <c r="U4" s="100"/>
      <c r="V4" s="100"/>
    </row>
    <row r="5" spans="1:22" ht="5.25" customHeight="1" x14ac:dyDescent="0.2">
      <c r="A5" s="100"/>
      <c r="B5" s="215"/>
      <c r="C5" s="217"/>
      <c r="D5" s="282"/>
      <c r="E5" s="282"/>
      <c r="F5" s="282"/>
      <c r="G5" s="282"/>
      <c r="H5" s="282"/>
      <c r="I5" s="282"/>
      <c r="J5" s="282"/>
      <c r="K5" s="283"/>
      <c r="L5" s="282"/>
      <c r="M5" s="282"/>
      <c r="N5" s="282"/>
      <c r="O5" s="282"/>
      <c r="P5" s="216"/>
      <c r="Q5" s="100"/>
      <c r="R5" s="100"/>
      <c r="S5" s="100"/>
      <c r="T5" s="100"/>
      <c r="U5" s="100"/>
      <c r="V5" s="100"/>
    </row>
    <row r="6" spans="1:22" ht="15" customHeight="1" x14ac:dyDescent="0.2">
      <c r="A6" s="100"/>
      <c r="B6" s="215"/>
      <c r="C6" s="718" t="s">
        <v>584</v>
      </c>
      <c r="D6" s="718"/>
      <c r="E6" s="718"/>
      <c r="F6" s="718"/>
      <c r="G6" s="732"/>
      <c r="H6" s="80">
        <f>IF(OR(ISBLANK(GRED),ISBLANK(O6))=TRUE,0,IF(OR(O6="Mesyuarat",O6="Bertugas Rasmi",O6="Persidangan",O6="Kursus Pra-Perkhidmatan")=TRUE,IF(GRED="A",S24,IF(OR(GRED="B",GRED="C")=TRUE,S25,IF(GRED&lt;17,S31,IF(GRED&lt;41,S29,IF(GRED&lt;45,S28,IF(GRED&lt;53,S27,IF(GRED&lt;55,S26,0))))))),IF(GRED="A",U24,IF(OR(GRED="B",GRED="C")=TRUE,U25,IF(GRED&lt;17,U31,IF(GRED&lt;41,U29,IF(GRED&lt;45,U28,IF(GRED&lt;53,U27,IF(GRED&lt;55,U26,0)))))))))</f>
        <v>40</v>
      </c>
      <c r="I6" s="262" t="s">
        <v>512</v>
      </c>
      <c r="J6" s="81" t="str">
        <f>IF(ISBLANK('MAKLUMAT PEGAWAI'!AA21)=TRUE,"",'MAKLUMAT PEGAWAI'!AA21)</f>
        <v>W</v>
      </c>
      <c r="K6" s="82">
        <f>IF(ISBLANK(GRED)=TRUE,"",GRED)</f>
        <v>29</v>
      </c>
      <c r="L6" s="733" t="s">
        <v>511</v>
      </c>
      <c r="M6" s="718"/>
      <c r="N6" s="732"/>
      <c r="O6" s="284" t="s">
        <v>661</v>
      </c>
      <c r="P6" s="216"/>
      <c r="Q6" s="100"/>
      <c r="R6" s="100"/>
      <c r="S6" s="100"/>
      <c r="T6" s="100"/>
      <c r="U6" s="100"/>
      <c r="V6" s="100"/>
    </row>
    <row r="7" spans="1:22" ht="4.5" customHeight="1" x14ac:dyDescent="0.2">
      <c r="A7" s="100"/>
      <c r="B7" s="215"/>
      <c r="C7" s="285"/>
      <c r="D7" s="286"/>
      <c r="E7" s="286"/>
      <c r="F7" s="287"/>
      <c r="G7" s="287"/>
      <c r="H7" s="288"/>
      <c r="I7" s="289"/>
      <c r="J7" s="290"/>
      <c r="K7" s="291"/>
      <c r="L7" s="292"/>
      <c r="M7" s="292"/>
      <c r="N7" s="292"/>
      <c r="O7" s="293"/>
      <c r="P7" s="216"/>
      <c r="Q7" s="100"/>
      <c r="R7" s="100"/>
      <c r="S7" s="100"/>
      <c r="T7" s="100"/>
      <c r="U7" s="100"/>
      <c r="V7" s="100"/>
    </row>
    <row r="8" spans="1:22" ht="5.25" customHeight="1" x14ac:dyDescent="0.2">
      <c r="A8" s="100"/>
      <c r="B8" s="215"/>
      <c r="C8" s="217"/>
      <c r="D8" s="282"/>
      <c r="E8" s="282"/>
      <c r="F8" s="282"/>
      <c r="G8" s="282"/>
      <c r="H8" s="282"/>
      <c r="I8" s="282"/>
      <c r="J8" s="282"/>
      <c r="K8" s="283"/>
      <c r="L8" s="282"/>
      <c r="M8" s="282"/>
      <c r="N8" s="282"/>
      <c r="O8" s="282"/>
      <c r="P8" s="216"/>
      <c r="Q8" s="100"/>
      <c r="R8" s="100"/>
      <c r="S8" s="100"/>
      <c r="T8" s="100"/>
      <c r="U8" s="100"/>
      <c r="V8" s="100"/>
    </row>
    <row r="9" spans="1:22" ht="15" customHeight="1" x14ac:dyDescent="0.2">
      <c r="A9" s="100"/>
      <c r="B9" s="215"/>
      <c r="C9" s="718" t="s">
        <v>584</v>
      </c>
      <c r="D9" s="718"/>
      <c r="E9" s="718"/>
      <c r="F9" s="718"/>
      <c r="G9" s="732"/>
      <c r="H9" s="80">
        <f>IF(OR(ISBLANK(GRED),ISBLANK(O9))=TRUE,0,IF(OR(O9="Mesyuarat",O9="Bertugas Rasmi",O9="Persidangan",O9="Kursus Pra-Perkhidmatan")=TRUE,IF(GRED="A",S24,IF(OR(GRED="B",GRED="C")=TRUE,S25,IF(GRED&lt;17,S31,IF(GRED&lt;41,S29,IF(GRED&lt;45,S28,IF(GRED&lt;53,S27,IF(GRED&lt;55,S26,0))))))),IF(GRED="A",U24,IF(OR(GRED="B",GRED="C")=TRUE,U25,IF(GRED&lt;17,U31,IF(GRED&lt;41,U29,IF(GRED&lt;45,U28,IF(GRED&lt;53,U27,IF(GRED&lt;55,U26,0)))))))))</f>
        <v>40</v>
      </c>
      <c r="I9" s="262" t="s">
        <v>512</v>
      </c>
      <c r="J9" s="81" t="str">
        <f>IF(ISBLANK('MAKLUMAT PEGAWAI'!AA21)=TRUE,"",'MAKLUMAT PEGAWAI'!AA21)</f>
        <v>W</v>
      </c>
      <c r="K9" s="82">
        <f>IF(ISBLANK(GRED)=TRUE,"",GRED)</f>
        <v>29</v>
      </c>
      <c r="L9" s="733" t="s">
        <v>511</v>
      </c>
      <c r="M9" s="718"/>
      <c r="N9" s="732"/>
      <c r="O9" s="284" t="s">
        <v>671</v>
      </c>
      <c r="P9" s="216"/>
      <c r="Q9" s="100"/>
      <c r="R9" s="100"/>
      <c r="S9" s="100"/>
      <c r="T9" s="100"/>
      <c r="U9" s="100"/>
      <c r="V9" s="100"/>
    </row>
    <row r="10" spans="1:22" ht="4.5" customHeight="1" x14ac:dyDescent="0.2">
      <c r="A10" s="100"/>
      <c r="B10" s="215"/>
      <c r="C10" s="285"/>
      <c r="D10" s="286"/>
      <c r="E10" s="286"/>
      <c r="F10" s="287"/>
      <c r="G10" s="287"/>
      <c r="H10" s="288"/>
      <c r="I10" s="289"/>
      <c r="J10" s="290"/>
      <c r="K10" s="291"/>
      <c r="L10" s="292"/>
      <c r="M10" s="292"/>
      <c r="N10" s="292"/>
      <c r="O10" s="293"/>
      <c r="P10" s="216"/>
      <c r="Q10" s="100"/>
      <c r="R10" s="100"/>
      <c r="S10" s="100"/>
      <c r="T10" s="100"/>
      <c r="U10" s="100"/>
      <c r="V10" s="100"/>
    </row>
    <row r="11" spans="1:22" ht="4.5" customHeight="1" thickBot="1" x14ac:dyDescent="0.25">
      <c r="A11" s="100"/>
      <c r="B11" s="215"/>
      <c r="C11" s="217"/>
      <c r="D11" s="218"/>
      <c r="E11" s="218"/>
      <c r="F11" s="219"/>
      <c r="G11" s="219"/>
      <c r="H11" s="220"/>
      <c r="I11" s="221"/>
      <c r="J11" s="222"/>
      <c r="K11" s="223"/>
      <c r="L11" s="224"/>
      <c r="M11" s="224"/>
      <c r="N11" s="224"/>
      <c r="O11" s="225"/>
      <c r="P11" s="216"/>
      <c r="Q11" s="100"/>
      <c r="R11" s="100"/>
      <c r="S11" s="100"/>
      <c r="T11" s="100"/>
      <c r="U11" s="100"/>
      <c r="V11" s="100"/>
    </row>
    <row r="12" spans="1:22" ht="18.75" customHeight="1" thickBot="1" x14ac:dyDescent="0.25">
      <c r="A12" s="100"/>
      <c r="B12" s="215"/>
      <c r="C12" s="735" t="s">
        <v>514</v>
      </c>
      <c r="D12" s="736"/>
      <c r="E12" s="736"/>
      <c r="F12" s="736"/>
      <c r="G12" s="736"/>
      <c r="H12" s="736"/>
      <c r="I12" s="736"/>
      <c r="J12" s="736"/>
      <c r="K12" s="736"/>
      <c r="L12" s="736"/>
      <c r="M12" s="736"/>
      <c r="N12" s="736"/>
      <c r="O12" s="737"/>
      <c r="P12" s="216"/>
      <c r="Q12" s="100"/>
      <c r="R12" s="100"/>
      <c r="S12" s="100"/>
      <c r="T12" s="100"/>
      <c r="U12" s="100"/>
      <c r="V12" s="100"/>
    </row>
    <row r="13" spans="1:22" ht="5.25" customHeight="1" x14ac:dyDescent="0.2">
      <c r="A13" s="100"/>
      <c r="B13" s="215"/>
      <c r="C13" s="217"/>
      <c r="D13" s="282"/>
      <c r="E13" s="282"/>
      <c r="F13" s="282"/>
      <c r="G13" s="282"/>
      <c r="H13" s="282"/>
      <c r="I13" s="282"/>
      <c r="J13" s="282"/>
      <c r="K13" s="283"/>
      <c r="L13" s="282"/>
      <c r="M13" s="282"/>
      <c r="N13" s="282"/>
      <c r="O13" s="282"/>
      <c r="P13" s="216"/>
      <c r="Q13" s="100"/>
      <c r="R13" s="100"/>
      <c r="S13" s="100"/>
      <c r="T13" s="100"/>
      <c r="U13" s="100"/>
      <c r="V13" s="100"/>
    </row>
    <row r="14" spans="1:22" ht="15" customHeight="1" x14ac:dyDescent="0.2">
      <c r="A14" s="100"/>
      <c r="B14" s="215"/>
      <c r="C14" s="718" t="s">
        <v>584</v>
      </c>
      <c r="D14" s="718"/>
      <c r="E14" s="718"/>
      <c r="F14" s="718"/>
      <c r="G14" s="732"/>
      <c r="H14" s="83">
        <f>IF(OR(ISBLANK(GRED),ISBLANK(O14))=TRUE,0,IF(OR(O14="Mesyuarat",O14="Bertugas Rasmi",O14="Persidangan",O14="Kursus Pra-Perkhidmatan")=TRUE,IF(GRED="A",T24,IF(OR(GRED="B",GRED="C")=TRUE,T25,IF(GRED&lt;17,T31,IF(GRED&lt;41,T29,IF(GRED&lt;45,T28,IF(GRED&lt;53,T27,IF(GRED&lt;55,T26,0))))))),IF(GRED="A",V24,IF(OR(GRED="B",GRED="C")=TRUE,V25,IF(GRED&lt;17,V31,IF(GRED&lt;41,V29,IF(GRED&lt;45,V28,IF(GRED&lt;53,V27,IF(GRED&lt;55,V26,0)))))))))</f>
        <v>55</v>
      </c>
      <c r="I14" s="262" t="s">
        <v>512</v>
      </c>
      <c r="J14" s="81" t="str">
        <f>IF(ISBLANK('MAKLUMAT PEGAWAI'!AA21)=TRUE,"",'MAKLUMAT PEGAWAI'!AA21)</f>
        <v>W</v>
      </c>
      <c r="K14" s="82">
        <f>IF(ISBLANK(GRED)=TRUE,"",GRED)</f>
        <v>29</v>
      </c>
      <c r="L14" s="733" t="s">
        <v>511</v>
      </c>
      <c r="M14" s="718"/>
      <c r="N14" s="732"/>
      <c r="O14" s="284" t="s">
        <v>661</v>
      </c>
      <c r="P14" s="216"/>
      <c r="Q14" s="100"/>
      <c r="R14" s="100"/>
      <c r="S14" s="100"/>
      <c r="T14" s="105"/>
      <c r="U14" s="100"/>
      <c r="V14" s="100"/>
    </row>
    <row r="15" spans="1:22" ht="4.5" customHeight="1" x14ac:dyDescent="0.2">
      <c r="A15" s="100"/>
      <c r="B15" s="215"/>
      <c r="C15" s="285"/>
      <c r="D15" s="286"/>
      <c r="E15" s="286"/>
      <c r="F15" s="287"/>
      <c r="G15" s="287"/>
      <c r="H15" s="288"/>
      <c r="I15" s="289"/>
      <c r="J15" s="290"/>
      <c r="K15" s="291"/>
      <c r="L15" s="292"/>
      <c r="M15" s="292"/>
      <c r="N15" s="292"/>
      <c r="O15" s="293"/>
      <c r="P15" s="216"/>
      <c r="Q15" s="100"/>
      <c r="R15" s="100"/>
      <c r="S15" s="100"/>
      <c r="T15" s="100"/>
      <c r="U15" s="100"/>
      <c r="V15" s="100"/>
    </row>
    <row r="16" spans="1:22" ht="15" customHeight="1" x14ac:dyDescent="0.2">
      <c r="A16" s="100"/>
      <c r="B16" s="215"/>
      <c r="C16" s="718" t="s">
        <v>584</v>
      </c>
      <c r="D16" s="718"/>
      <c r="E16" s="718"/>
      <c r="F16" s="718"/>
      <c r="G16" s="732"/>
      <c r="H16" s="83">
        <f>IF(OR(ISBLANK(GRED),ISBLANK(O16))=TRUE,0,IF(OR(O16="Mesyuarat",O16="Bertugas Rasmi",O16="Persidangan",O16="Kursus Pra-Perkhidmatan")=TRUE,IF(GRED="A",'RUJUKAN KELAYAKAN TUNTUTAN'!D6,IF(OR(GRED="B",GRED="C")=TRUE,'RUJUKAN KELAYAKAN TUNTUTAN'!D7,IF(GRED&lt;17,'RUJUKAN KELAYAKAN TUNTUTAN'!D13,IF(GRED&lt;41,'RUJUKAN KELAYAKAN TUNTUTAN'!D11,IF(GRED&lt;45,'RUJUKAN KELAYAKAN TUNTUTAN'!D10,IF(GRED&lt;53,'RUJUKAN KELAYAKAN TUNTUTAN'!D9,IF(GRED&lt;55,'RUJUKAN KELAYAKAN TUNTUTAN'!D8,0))))))),IF(GRED="A",'RUJUKAN KELAYAKAN TUNTUTAN'!J6,IF(OR(GRED="B",GRED="C")=TRUE,'RUJUKAN KELAYAKAN TUNTUTAN'!J7,IF(GRED&lt;17,'RUJUKAN KELAYAKAN TUNTUTAN'!J13,IF(GRED&lt;41,'RUJUKAN KELAYAKAN TUNTUTAN'!J11,IF(GRED&lt;45,'RUJUKAN KELAYAKAN TUNTUTAN'!J10,IF(GRED&lt;53,'RUJUKAN KELAYAKAN TUNTUTAN'!J9,IF(GRED&lt;55,'RUJUKAN KELAYAKAN TUNTUTAN'!J8,0)))))))))</f>
        <v>55</v>
      </c>
      <c r="I16" s="262" t="s">
        <v>512</v>
      </c>
      <c r="J16" s="81" t="str">
        <f>IF(ISBLANK('MAKLUMAT PEGAWAI'!AA21)=TRUE,"",'MAKLUMAT PEGAWAI'!AA21)</f>
        <v>W</v>
      </c>
      <c r="K16" s="82">
        <f>IF(ISBLANK(GRED)=TRUE,"",GRED)</f>
        <v>29</v>
      </c>
      <c r="L16" s="733" t="s">
        <v>511</v>
      </c>
      <c r="M16" s="718"/>
      <c r="N16" s="732"/>
      <c r="O16" s="284" t="s">
        <v>673</v>
      </c>
      <c r="P16" s="216"/>
      <c r="Q16" s="100"/>
      <c r="R16" s="100"/>
      <c r="S16" s="100"/>
      <c r="T16" s="105"/>
      <c r="U16" s="100"/>
      <c r="V16" s="100"/>
    </row>
    <row r="17" spans="1:22" ht="4.5" customHeight="1" x14ac:dyDescent="0.2">
      <c r="A17" s="100"/>
      <c r="B17" s="215"/>
      <c r="C17" s="285"/>
      <c r="D17" s="286"/>
      <c r="E17" s="286"/>
      <c r="F17" s="287"/>
      <c r="G17" s="287"/>
      <c r="H17" s="288"/>
      <c r="I17" s="289"/>
      <c r="J17" s="290"/>
      <c r="K17" s="291"/>
      <c r="L17" s="292"/>
      <c r="M17" s="292"/>
      <c r="N17" s="292"/>
      <c r="O17" s="293"/>
      <c r="P17" s="216"/>
      <c r="Q17" s="100"/>
      <c r="R17" s="100"/>
      <c r="S17" s="100"/>
      <c r="T17" s="100"/>
      <c r="U17" s="100"/>
      <c r="V17" s="100"/>
    </row>
    <row r="18" spans="1:22" ht="4.5" customHeight="1" thickBot="1" x14ac:dyDescent="0.25">
      <c r="A18" s="100"/>
      <c r="B18" s="215"/>
      <c r="C18" s="217"/>
      <c r="D18" s="218"/>
      <c r="E18" s="218"/>
      <c r="F18" s="219"/>
      <c r="G18" s="219"/>
      <c r="H18" s="220"/>
      <c r="I18" s="221"/>
      <c r="J18" s="222"/>
      <c r="K18" s="223"/>
      <c r="L18" s="224"/>
      <c r="M18" s="224"/>
      <c r="N18" s="224"/>
      <c r="O18" s="225"/>
      <c r="P18" s="216"/>
      <c r="Q18" s="100"/>
      <c r="R18" s="100"/>
      <c r="S18" s="100"/>
      <c r="T18" s="100"/>
      <c r="U18" s="100"/>
      <c r="V18" s="100"/>
    </row>
    <row r="19" spans="1:22" s="53" customFormat="1" ht="19.5" customHeight="1" thickBot="1" x14ac:dyDescent="0.25">
      <c r="A19" s="294"/>
      <c r="B19" s="272"/>
      <c r="C19" s="273"/>
      <c r="D19" s="734"/>
      <c r="E19" s="734"/>
      <c r="F19" s="734"/>
      <c r="G19" s="734"/>
      <c r="H19" s="734"/>
      <c r="I19" s="734"/>
      <c r="J19" s="734"/>
      <c r="K19" s="734"/>
      <c r="L19" s="734"/>
      <c r="M19" s="734"/>
      <c r="N19" s="274"/>
      <c r="O19" s="84"/>
      <c r="P19" s="275"/>
      <c r="Q19" s="294"/>
      <c r="R19" s="294"/>
      <c r="S19" s="294"/>
      <c r="T19" s="294"/>
      <c r="U19" s="294"/>
      <c r="V19" s="294"/>
    </row>
    <row r="20" spans="1:22" ht="27.75" customHeight="1" thickBot="1" x14ac:dyDescent="0.25">
      <c r="A20" s="100"/>
      <c r="B20" s="100"/>
      <c r="C20" s="100"/>
      <c r="D20" s="276" t="s">
        <v>542</v>
      </c>
      <c r="E20" s="97"/>
      <c r="F20" s="97"/>
      <c r="G20" s="97"/>
      <c r="H20" s="97"/>
      <c r="I20" s="97"/>
      <c r="J20" s="97"/>
      <c r="K20" s="97"/>
      <c r="L20" s="97"/>
      <c r="M20" s="97"/>
      <c r="N20" s="97"/>
      <c r="O20" s="97"/>
      <c r="P20" s="100"/>
      <c r="Q20" s="100"/>
      <c r="R20" s="100"/>
      <c r="S20" s="295" t="s">
        <v>462</v>
      </c>
      <c r="T20" s="295" t="s">
        <v>463</v>
      </c>
      <c r="U20" s="295" t="s">
        <v>466</v>
      </c>
      <c r="V20" s="295" t="s">
        <v>467</v>
      </c>
    </row>
    <row r="21" spans="1:22" ht="16.5" thickTop="1" thickBot="1" x14ac:dyDescent="0.25">
      <c r="A21" s="100"/>
      <c r="B21" s="100"/>
      <c r="C21" s="100"/>
      <c r="D21" s="97"/>
      <c r="E21" s="97"/>
      <c r="F21" s="97"/>
      <c r="G21" s="97"/>
      <c r="H21" s="97"/>
      <c r="I21" s="97"/>
      <c r="J21" s="97"/>
      <c r="K21" s="97"/>
      <c r="L21" s="97"/>
      <c r="M21" s="97"/>
      <c r="N21" s="97"/>
      <c r="O21" s="97"/>
      <c r="P21" s="100"/>
      <c r="Q21" s="100"/>
      <c r="R21" s="581" t="s">
        <v>353</v>
      </c>
      <c r="S21" s="741" t="s">
        <v>715</v>
      </c>
      <c r="T21" s="742"/>
      <c r="U21" s="743" t="s">
        <v>716</v>
      </c>
      <c r="V21" s="744"/>
    </row>
    <row r="22" spans="1:22" x14ac:dyDescent="0.2">
      <c r="A22" s="100"/>
      <c r="B22" s="100"/>
      <c r="C22" s="100"/>
      <c r="D22" s="97"/>
      <c r="E22" s="97"/>
      <c r="F22" s="97"/>
      <c r="G22" s="97"/>
      <c r="H22" s="97"/>
      <c r="I22" s="97"/>
      <c r="J22" s="97"/>
      <c r="K22" s="97"/>
      <c r="L22" s="97"/>
      <c r="M22" s="97"/>
      <c r="N22" s="97"/>
      <c r="O22" s="97"/>
      <c r="P22" s="100"/>
      <c r="Q22" s="100"/>
      <c r="R22" s="582"/>
      <c r="S22" s="586" t="s">
        <v>348</v>
      </c>
      <c r="T22" s="745"/>
      <c r="U22" s="745" t="s">
        <v>348</v>
      </c>
      <c r="V22" s="591"/>
    </row>
    <row r="23" spans="1:22" ht="15.75" thickBot="1" x14ac:dyDescent="0.25">
      <c r="A23" s="100"/>
      <c r="B23" s="100"/>
      <c r="C23" s="100"/>
      <c r="D23" s="97"/>
      <c r="E23" s="97"/>
      <c r="F23" s="97"/>
      <c r="G23" s="97"/>
      <c r="H23" s="97"/>
      <c r="I23" s="97"/>
      <c r="J23" s="97"/>
      <c r="K23" s="97"/>
      <c r="L23" s="97"/>
      <c r="M23" s="97"/>
      <c r="N23" s="97"/>
      <c r="O23" s="97"/>
      <c r="P23" s="100"/>
      <c r="Q23" s="100"/>
      <c r="R23" s="583"/>
      <c r="S23" s="296" t="s">
        <v>351</v>
      </c>
      <c r="T23" s="297" t="s">
        <v>352</v>
      </c>
      <c r="U23" s="297" t="s">
        <v>351</v>
      </c>
      <c r="V23" s="298" t="s">
        <v>352</v>
      </c>
    </row>
    <row r="24" spans="1:22" ht="16.5" thickTop="1" x14ac:dyDescent="0.2">
      <c r="A24" s="100"/>
      <c r="B24" s="100"/>
      <c r="C24" s="100"/>
      <c r="D24" s="97"/>
      <c r="E24" s="97"/>
      <c r="F24" s="97"/>
      <c r="G24" s="97"/>
      <c r="H24" s="97"/>
      <c r="I24" s="97"/>
      <c r="J24" s="97"/>
      <c r="K24" s="97"/>
      <c r="L24" s="97"/>
      <c r="M24" s="97"/>
      <c r="N24" s="97"/>
      <c r="O24" s="295">
        <v>6</v>
      </c>
      <c r="P24" s="100"/>
      <c r="Q24" s="100"/>
      <c r="R24" s="299" t="s">
        <v>346</v>
      </c>
      <c r="S24" s="300">
        <v>115</v>
      </c>
      <c r="T24" s="301">
        <v>165</v>
      </c>
      <c r="U24" s="301">
        <v>90</v>
      </c>
      <c r="V24" s="302">
        <v>120</v>
      </c>
    </row>
    <row r="25" spans="1:22" ht="15.75" x14ac:dyDescent="0.2">
      <c r="A25" s="100"/>
      <c r="B25" s="100"/>
      <c r="C25" s="100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295">
        <v>7</v>
      </c>
      <c r="P25" s="100"/>
      <c r="Q25" s="100"/>
      <c r="R25" s="303" t="s">
        <v>341</v>
      </c>
      <c r="S25" s="304">
        <v>100</v>
      </c>
      <c r="T25" s="305">
        <v>130</v>
      </c>
      <c r="U25" s="305">
        <v>90</v>
      </c>
      <c r="V25" s="306">
        <v>120</v>
      </c>
    </row>
    <row r="26" spans="1:22" ht="15.75" x14ac:dyDescent="0.2">
      <c r="A26" s="100"/>
      <c r="B26" s="100"/>
      <c r="C26" s="100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295">
        <v>8</v>
      </c>
      <c r="P26" s="100"/>
      <c r="Q26" s="100"/>
      <c r="R26" s="303" t="s">
        <v>342</v>
      </c>
      <c r="S26" s="304">
        <v>85</v>
      </c>
      <c r="T26" s="307">
        <v>115</v>
      </c>
      <c r="U26" s="305">
        <v>70</v>
      </c>
      <c r="V26" s="306">
        <v>90</v>
      </c>
    </row>
    <row r="27" spans="1:22" ht="15.75" x14ac:dyDescent="0.2">
      <c r="A27" s="100"/>
      <c r="B27" s="100"/>
      <c r="C27" s="100"/>
      <c r="D27" s="97"/>
      <c r="E27" s="97"/>
      <c r="F27" s="97"/>
      <c r="G27" s="97"/>
      <c r="H27" s="97"/>
      <c r="I27" s="97"/>
      <c r="J27" s="97"/>
      <c r="K27" s="97"/>
      <c r="L27" s="97"/>
      <c r="M27" s="97"/>
      <c r="N27" s="97"/>
      <c r="O27" s="295">
        <v>9</v>
      </c>
      <c r="P27" s="100"/>
      <c r="Q27" s="100"/>
      <c r="R27" s="303" t="s">
        <v>343</v>
      </c>
      <c r="S27" s="308">
        <v>60</v>
      </c>
      <c r="T27" s="309">
        <v>80</v>
      </c>
      <c r="U27" s="309">
        <v>60</v>
      </c>
      <c r="V27" s="310">
        <v>80</v>
      </c>
    </row>
    <row r="28" spans="1:22" ht="15.75" x14ac:dyDescent="0.2">
      <c r="A28" s="100"/>
      <c r="B28" s="100"/>
      <c r="C28" s="100"/>
      <c r="D28" s="97"/>
      <c r="E28" s="97"/>
      <c r="F28" s="97"/>
      <c r="G28" s="97"/>
      <c r="H28" s="97"/>
      <c r="I28" s="97"/>
      <c r="J28" s="97"/>
      <c r="K28" s="97"/>
      <c r="L28" s="97"/>
      <c r="M28" s="97"/>
      <c r="N28" s="97"/>
      <c r="O28" s="295">
        <v>10</v>
      </c>
      <c r="P28" s="100"/>
      <c r="Q28" s="100"/>
      <c r="R28" s="303" t="s">
        <v>344</v>
      </c>
      <c r="S28" s="308">
        <v>45</v>
      </c>
      <c r="T28" s="311">
        <v>65</v>
      </c>
      <c r="U28" s="309">
        <v>45</v>
      </c>
      <c r="V28" s="310">
        <v>65</v>
      </c>
    </row>
    <row r="29" spans="1:22" ht="15.75" x14ac:dyDescent="0.2">
      <c r="A29" s="100"/>
      <c r="B29" s="100"/>
      <c r="C29" s="100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295">
        <v>11</v>
      </c>
      <c r="P29" s="100"/>
      <c r="Q29" s="100"/>
      <c r="R29" s="303" t="s">
        <v>613</v>
      </c>
      <c r="S29" s="308">
        <v>40</v>
      </c>
      <c r="T29" s="311">
        <v>55</v>
      </c>
      <c r="U29" s="309">
        <v>40</v>
      </c>
      <c r="V29" s="310">
        <v>55</v>
      </c>
    </row>
    <row r="30" spans="1:22" ht="15.75" x14ac:dyDescent="0.2">
      <c r="A30" s="100"/>
      <c r="B30" s="100"/>
      <c r="C30" s="100"/>
      <c r="D30" s="97"/>
      <c r="E30" s="97"/>
      <c r="F30" s="97"/>
      <c r="G30" s="97"/>
      <c r="H30" s="97"/>
      <c r="I30" s="97"/>
      <c r="J30" s="97"/>
      <c r="K30" s="97"/>
      <c r="L30" s="97"/>
      <c r="M30" s="97"/>
      <c r="N30" s="97"/>
      <c r="O30" s="295">
        <v>12</v>
      </c>
      <c r="P30" s="100"/>
      <c r="Q30" s="100"/>
      <c r="R30" s="312" t="s">
        <v>614</v>
      </c>
      <c r="S30" s="308">
        <v>40</v>
      </c>
      <c r="T30" s="311">
        <v>55</v>
      </c>
      <c r="U30" s="309">
        <v>40</v>
      </c>
      <c r="V30" s="310">
        <v>55</v>
      </c>
    </row>
    <row r="31" spans="1:22" ht="16.5" thickBot="1" x14ac:dyDescent="0.25">
      <c r="A31" s="100"/>
      <c r="B31" s="100"/>
      <c r="C31" s="100"/>
      <c r="D31" s="97"/>
      <c r="E31" s="97"/>
      <c r="F31" s="97"/>
      <c r="G31" s="97"/>
      <c r="H31" s="97"/>
      <c r="I31" s="97"/>
      <c r="J31" s="97"/>
      <c r="K31" s="97"/>
      <c r="L31" s="97"/>
      <c r="M31" s="97"/>
      <c r="N31" s="97"/>
      <c r="O31" s="295">
        <v>13</v>
      </c>
      <c r="P31" s="100"/>
      <c r="Q31" s="100"/>
      <c r="R31" s="313" t="s">
        <v>347</v>
      </c>
      <c r="S31" s="314">
        <v>35</v>
      </c>
      <c r="T31" s="315">
        <v>50</v>
      </c>
      <c r="U31" s="315">
        <v>35</v>
      </c>
      <c r="V31" s="316">
        <v>50</v>
      </c>
    </row>
    <row r="32" spans="1:22" ht="15.75" thickTop="1" x14ac:dyDescent="0.2">
      <c r="A32" s="100"/>
      <c r="B32" s="100"/>
      <c r="C32" s="100"/>
      <c r="D32" s="97"/>
      <c r="E32" s="97"/>
      <c r="F32" s="97"/>
      <c r="G32" s="97"/>
      <c r="H32" s="97"/>
      <c r="I32" s="97"/>
      <c r="J32" s="97"/>
      <c r="K32" s="97"/>
      <c r="L32" s="97"/>
      <c r="M32" s="97"/>
      <c r="N32" s="97"/>
      <c r="O32" s="97"/>
      <c r="P32" s="100"/>
      <c r="Q32" s="100"/>
      <c r="R32" s="100"/>
      <c r="S32" s="100"/>
      <c r="T32" s="100"/>
      <c r="U32" s="100"/>
      <c r="V32" s="100"/>
    </row>
    <row r="33" spans="1:22" x14ac:dyDescent="0.2">
      <c r="A33" s="100"/>
      <c r="B33" s="100"/>
      <c r="C33" s="100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100"/>
      <c r="Q33" s="100"/>
      <c r="R33" s="100"/>
      <c r="S33" s="100"/>
      <c r="T33" s="100"/>
      <c r="U33" s="100"/>
      <c r="V33" s="100"/>
    </row>
    <row r="34" spans="1:22" x14ac:dyDescent="0.2">
      <c r="A34" s="100"/>
      <c r="B34" s="100"/>
      <c r="C34" s="100"/>
      <c r="D34" s="97"/>
      <c r="E34" s="97"/>
      <c r="F34" s="97"/>
      <c r="G34" s="97"/>
      <c r="H34" s="97"/>
      <c r="I34" s="97"/>
      <c r="J34" s="97"/>
      <c r="K34" s="97"/>
      <c r="L34" s="97"/>
      <c r="M34" s="97"/>
      <c r="N34" s="97"/>
      <c r="O34" s="97"/>
      <c r="P34" s="100"/>
      <c r="Q34" s="100"/>
      <c r="R34" s="100"/>
      <c r="S34" s="100"/>
      <c r="T34" s="100"/>
      <c r="U34" s="100"/>
      <c r="V34" s="100"/>
    </row>
  </sheetData>
  <dataConsolidate/>
  <mergeCells count="17">
    <mergeCell ref="R21:R23"/>
    <mergeCell ref="S21:T21"/>
    <mergeCell ref="U21:V21"/>
    <mergeCell ref="S22:T22"/>
    <mergeCell ref="U22:V22"/>
    <mergeCell ref="C3:O3"/>
    <mergeCell ref="L6:N6"/>
    <mergeCell ref="C6:G6"/>
    <mergeCell ref="C14:G14"/>
    <mergeCell ref="C12:O12"/>
    <mergeCell ref="C9:G9"/>
    <mergeCell ref="L9:N9"/>
    <mergeCell ref="C16:G16"/>
    <mergeCell ref="L16:N16"/>
    <mergeCell ref="D19:M19"/>
    <mergeCell ref="L14:N14"/>
    <mergeCell ref="C4:O4"/>
  </mergeCells>
  <phoneticPr fontId="6" type="noConversion"/>
  <dataValidations xWindow="711" yWindow="284" count="1">
    <dataValidation type="custom" allowBlank="1" showInputMessage="1" showErrorMessage="1" sqref="A1:V31" xr:uid="{00000000-0002-0000-0A00-000000000000}">
      <formula1>"ffff"</formula1>
    </dataValidation>
  </dataValidations>
  <printOptions horizontalCentered="1"/>
  <pageMargins left="0.23622047244094491" right="0.23622047244094491" top="0.4" bottom="0.39" header="0.27" footer="0.31496062992125984"/>
  <pageSetup paperSize="9" scale="92" orientation="portrait" horizontalDpi="4294967294" verticalDpi="4294967294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xWindow="711" yWindow="284" count="3">
        <x14:dataValidation type="list" allowBlank="1" showInputMessage="1" showErrorMessage="1" errorTitle="INPUT TIDAK DIBENARKAN!" error="Sila masuk bilangan hari tuntutan elaun makan" promptTitle="PILIHAN BILANGAN HARI TUNTUTAN" prompt="Sila masukkan bilangan hari tuntutan elaun makan kadar Semenanjung Malaysia" xr:uid="{00000000-0002-0000-0A00-000001000000}">
          <x14:formula1>
            <xm:f>'SENARAI JAWATAN'!$G$4:$G$1004</xm:f>
          </x14:formula1>
          <xm:sqref>C56</xm:sqref>
        </x14:dataValidation>
        <x14:dataValidation type="list" allowBlank="1" showInputMessage="1" showErrorMessage="1" errorTitle="INPUT TIDAK DIBENARKAN!" error="Sila masuk bilangan hari tuntutan elaun harian (sekiranya bertugas luar melebihi 8 Jam)" promptTitle="PILIHAN BILANGAN HARI TUNTUTAN" prompt="Sila masukkan bilangan hari tuntutan elaun harian kadar Semenanjung Malaysia (Sekiranya telah bertugas luar melebihi 8 Jam)" xr:uid="{00000000-0002-0000-0A00-000002000000}">
          <x14:formula1>
            <xm:f>'SENARAI JAWATAN'!$G$4:$G$1004</xm:f>
          </x14:formula1>
          <xm:sqref>C59</xm:sqref>
        </x14:dataValidation>
        <x14:dataValidation type="list" allowBlank="1" showInputMessage="1" showErrorMessage="1" errorTitle="INPUT TIDAK DIBENARKAN!" error="Sila masuk bilangan hari tuntutan elaun makan" promptTitle="PILIHAN BILANGAN HARI TUNTUTAN" prompt="Sila masukkan bilangan hari tuntutan elaun makan kadar Sabah Sarawak &amp; W.P. Labuan" xr:uid="{00000000-0002-0000-0A00-000003000000}">
          <x14:formula1>
            <xm:f>'SENARAI JAWATAN'!$G$4:$G$1004</xm:f>
          </x14:formula1>
          <xm:sqref>C73 C76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FFFF00"/>
    <pageSetUpPr fitToPage="1"/>
  </sheetPr>
  <dimension ref="A1:U96"/>
  <sheetViews>
    <sheetView showGridLines="0" zoomScaleNormal="100" zoomScaleSheetLayoutView="100" workbookViewId="0">
      <selection activeCell="O97" sqref="O97"/>
    </sheetView>
  </sheetViews>
  <sheetFormatPr defaultRowHeight="15" x14ac:dyDescent="0.2"/>
  <cols>
    <col min="1" max="1" width="1.42578125" customWidth="1"/>
    <col min="2" max="2" width="0.85546875" customWidth="1"/>
    <col min="3" max="3" width="3.28515625" customWidth="1"/>
    <col min="4" max="4" width="8.5703125" style="9" customWidth="1"/>
    <col min="5" max="5" width="3.7109375" style="9" customWidth="1"/>
    <col min="6" max="6" width="15.42578125" style="9" customWidth="1"/>
    <col min="7" max="7" width="5.28515625" style="9" customWidth="1"/>
    <col min="8" max="8" width="10.42578125" style="9" customWidth="1"/>
    <col min="9" max="9" width="17.28515625" style="9" customWidth="1"/>
    <col min="10" max="10" width="5.140625" style="9" customWidth="1"/>
    <col min="11" max="11" width="7.7109375" style="9" customWidth="1"/>
    <col min="12" max="12" width="8.5703125" style="9" bestFit="1" customWidth="1"/>
    <col min="13" max="13" width="9.140625" style="9"/>
    <col min="14" max="14" width="4.42578125" style="9" customWidth="1"/>
    <col min="15" max="15" width="15.140625" style="9" customWidth="1"/>
    <col min="16" max="16" width="0.85546875" customWidth="1"/>
    <col min="17" max="17" width="1.140625" customWidth="1"/>
    <col min="18" max="18" width="0" hidden="1" customWidth="1"/>
    <col min="19" max="19" width="9.140625" hidden="1" customWidth="1"/>
    <col min="20" max="20" width="9.140625" customWidth="1"/>
  </cols>
  <sheetData>
    <row r="1" spans="1:21" ht="5.25" customHeight="1" thickBot="1" x14ac:dyDescent="0.25">
      <c r="A1" s="100"/>
      <c r="B1" s="212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4"/>
      <c r="Q1" s="100"/>
    </row>
    <row r="2" spans="1:21" ht="15.75" customHeight="1" thickBot="1" x14ac:dyDescent="0.25">
      <c r="A2" s="100"/>
      <c r="B2" s="215"/>
      <c r="C2" s="758" t="s">
        <v>539</v>
      </c>
      <c r="D2" s="759"/>
      <c r="E2" s="759"/>
      <c r="F2" s="759"/>
      <c r="G2" s="759"/>
      <c r="H2" s="759"/>
      <c r="I2" s="759"/>
      <c r="J2" s="759"/>
      <c r="K2" s="759"/>
      <c r="L2" s="759"/>
      <c r="M2" s="759"/>
      <c r="N2" s="759"/>
      <c r="O2" s="760"/>
      <c r="P2" s="216"/>
      <c r="Q2" s="100"/>
    </row>
    <row r="3" spans="1:21" ht="14.1" customHeight="1" x14ac:dyDescent="0.2">
      <c r="A3" s="100"/>
      <c r="B3" s="215"/>
      <c r="C3" s="731" t="s">
        <v>676</v>
      </c>
      <c r="D3" s="731"/>
      <c r="E3" s="731"/>
      <c r="F3" s="731"/>
      <c r="G3" s="731"/>
      <c r="H3" s="731"/>
      <c r="I3" s="731"/>
      <c r="J3" s="731"/>
      <c r="K3" s="731"/>
      <c r="L3" s="731"/>
      <c r="M3" s="731"/>
      <c r="N3" s="731"/>
      <c r="O3" s="731"/>
      <c r="P3" s="216"/>
      <c r="Q3" s="100"/>
      <c r="U3" s="53"/>
    </row>
    <row r="4" spans="1:21" ht="3" customHeight="1" x14ac:dyDescent="0.2">
      <c r="A4" s="100"/>
      <c r="B4" s="215"/>
      <c r="C4" s="217"/>
      <c r="D4" s="218"/>
      <c r="E4" s="218"/>
      <c r="F4" s="219"/>
      <c r="G4" s="219"/>
      <c r="H4" s="220"/>
      <c r="I4" s="221"/>
      <c r="J4" s="222"/>
      <c r="K4" s="223"/>
      <c r="L4" s="224"/>
      <c r="M4" s="224"/>
      <c r="N4" s="224"/>
      <c r="O4" s="225"/>
      <c r="P4" s="216"/>
      <c r="Q4" s="100"/>
    </row>
    <row r="5" spans="1:21" s="53" customFormat="1" ht="14.25" x14ac:dyDescent="0.2">
      <c r="A5" s="294"/>
      <c r="B5" s="226"/>
      <c r="C5" s="227"/>
      <c r="D5" s="145">
        <f>BILHOTSTDSMMESY1+BILHOTSTDSMMESY2+BILHOTSTDSMMESY3+BILHOTSTDSMMESY4</f>
        <v>0</v>
      </c>
      <c r="E5" s="718" t="s">
        <v>707</v>
      </c>
      <c r="F5" s="718"/>
      <c r="G5" s="718"/>
      <c r="H5" s="718"/>
      <c r="I5" s="718"/>
      <c r="J5" s="76" t="s">
        <v>13</v>
      </c>
      <c r="K5" s="132">
        <f>HOTELSMSTMESY</f>
        <v>0</v>
      </c>
      <c r="L5" s="219" t="s">
        <v>529</v>
      </c>
      <c r="M5" s="104"/>
      <c r="N5" s="224" t="s">
        <v>13</v>
      </c>
      <c r="O5" s="152">
        <f>D5*K5</f>
        <v>0</v>
      </c>
      <c r="P5" s="228"/>
      <c r="Q5" s="294"/>
      <c r="S5" s="104" t="s">
        <v>1000</v>
      </c>
      <c r="T5" s="294"/>
    </row>
    <row r="6" spans="1:21" ht="3" customHeight="1" x14ac:dyDescent="0.2">
      <c r="A6" s="100"/>
      <c r="B6" s="215"/>
      <c r="C6" s="217"/>
      <c r="D6" s="102"/>
      <c r="E6" s="229"/>
      <c r="F6" s="229"/>
      <c r="G6" s="229"/>
      <c r="H6" s="229"/>
      <c r="I6" s="229"/>
      <c r="J6" s="344"/>
      <c r="K6" s="102"/>
      <c r="L6" s="102"/>
      <c r="M6" s="102"/>
      <c r="N6" s="102"/>
      <c r="O6" s="102"/>
      <c r="P6" s="216"/>
      <c r="Q6" s="100"/>
      <c r="S6" s="100"/>
      <c r="T6" s="100"/>
    </row>
    <row r="7" spans="1:21" s="53" customFormat="1" ht="14.25" x14ac:dyDescent="0.2">
      <c r="A7" s="294"/>
      <c r="B7" s="226"/>
      <c r="C7" s="227"/>
      <c r="D7" s="145">
        <f>BILHOTSTDSSSLMESY1+BILHOTSTDSSSLMESY2+BILHOTSTDSSSLMESY3+BILHOTSTDSSSLMESY4</f>
        <v>0</v>
      </c>
      <c r="E7" s="718" t="s">
        <v>708</v>
      </c>
      <c r="F7" s="718"/>
      <c r="G7" s="718"/>
      <c r="H7" s="718"/>
      <c r="I7" s="718"/>
      <c r="J7" s="76" t="s">
        <v>13</v>
      </c>
      <c r="K7" s="132">
        <f>HOTELSSLSTMESY</f>
        <v>0</v>
      </c>
      <c r="L7" s="219" t="s">
        <v>529</v>
      </c>
      <c r="M7" s="104"/>
      <c r="N7" s="224" t="s">
        <v>13</v>
      </c>
      <c r="O7" s="152">
        <f>D7*K7</f>
        <v>0</v>
      </c>
      <c r="P7" s="228"/>
      <c r="Q7" s="294"/>
      <c r="S7" s="104" t="s">
        <v>1001</v>
      </c>
      <c r="T7" s="294"/>
    </row>
    <row r="8" spans="1:21" ht="3" customHeight="1" x14ac:dyDescent="0.25">
      <c r="A8" s="100"/>
      <c r="B8" s="215"/>
      <c r="C8" s="217"/>
      <c r="D8" s="102"/>
      <c r="E8" s="230"/>
      <c r="F8" s="230"/>
      <c r="G8" s="230"/>
      <c r="H8" s="230"/>
      <c r="I8" s="230"/>
      <c r="J8" s="231"/>
      <c r="K8" s="102"/>
      <c r="L8" s="102"/>
      <c r="M8" s="102"/>
      <c r="N8" s="232"/>
      <c r="O8" s="78"/>
      <c r="P8" s="216"/>
      <c r="Q8" s="100"/>
      <c r="S8" s="100"/>
      <c r="T8" s="100"/>
    </row>
    <row r="9" spans="1:21" s="53" customFormat="1" ht="14.25" x14ac:dyDescent="0.2">
      <c r="A9" s="294"/>
      <c r="B9" s="226"/>
      <c r="C9" s="227"/>
      <c r="D9" s="145">
        <f>BILHOTSUPSMMESY1+BILHOTSUPSMMESY2+BILHOTSUPSMMESY3+BILHOTSUPSMMESY4</f>
        <v>0</v>
      </c>
      <c r="E9" s="718" t="s">
        <v>709</v>
      </c>
      <c r="F9" s="718"/>
      <c r="G9" s="718"/>
      <c r="H9" s="718"/>
      <c r="I9" s="718"/>
      <c r="J9" s="76" t="s">
        <v>13</v>
      </c>
      <c r="K9" s="132">
        <f>HOTELSMSUPMESY</f>
        <v>0</v>
      </c>
      <c r="L9" s="219" t="s">
        <v>529</v>
      </c>
      <c r="M9" s="104"/>
      <c r="N9" s="224" t="s">
        <v>13</v>
      </c>
      <c r="O9" s="152">
        <f>D9*K9</f>
        <v>0</v>
      </c>
      <c r="P9" s="228"/>
      <c r="Q9" s="294"/>
      <c r="S9" s="104" t="s">
        <v>1002</v>
      </c>
      <c r="T9" s="294"/>
    </row>
    <row r="10" spans="1:21" ht="3" customHeight="1" x14ac:dyDescent="0.2">
      <c r="A10" s="100"/>
      <c r="B10" s="215"/>
      <c r="C10" s="217"/>
      <c r="D10" s="218"/>
      <c r="E10" s="218"/>
      <c r="F10" s="219"/>
      <c r="G10" s="219"/>
      <c r="H10" s="220"/>
      <c r="I10" s="221"/>
      <c r="J10" s="222"/>
      <c r="K10" s="223"/>
      <c r="L10" s="224"/>
      <c r="M10" s="224"/>
      <c r="N10" s="224"/>
      <c r="O10" s="225"/>
      <c r="P10" s="216"/>
      <c r="Q10" s="100"/>
      <c r="S10" s="100"/>
      <c r="T10" s="100"/>
    </row>
    <row r="11" spans="1:21" s="53" customFormat="1" ht="14.25" x14ac:dyDescent="0.2">
      <c r="A11" s="294"/>
      <c r="B11" s="226"/>
      <c r="C11" s="227"/>
      <c r="D11" s="145">
        <f>BILHOTSUPSSLMESY1+BILHOTSUPSSLMESY2+BILHOTSUPSSLMESY3+BILHOTSUPSSLMESY4</f>
        <v>0</v>
      </c>
      <c r="E11" s="718" t="s">
        <v>710</v>
      </c>
      <c r="F11" s="718"/>
      <c r="G11" s="718"/>
      <c r="H11" s="718"/>
      <c r="I11" s="718"/>
      <c r="J11" s="76" t="s">
        <v>13</v>
      </c>
      <c r="K11" s="132">
        <f>HOTELSSLSUPMESY</f>
        <v>0</v>
      </c>
      <c r="L11" s="219" t="s">
        <v>529</v>
      </c>
      <c r="M11" s="104"/>
      <c r="N11" s="224" t="s">
        <v>13</v>
      </c>
      <c r="O11" s="152">
        <f>D11*K11</f>
        <v>0</v>
      </c>
      <c r="P11" s="228"/>
      <c r="Q11" s="294"/>
      <c r="S11" s="104" t="s">
        <v>1003</v>
      </c>
      <c r="T11" s="294"/>
    </row>
    <row r="12" spans="1:21" ht="3" customHeight="1" x14ac:dyDescent="0.2">
      <c r="A12" s="100"/>
      <c r="B12" s="215"/>
      <c r="C12" s="217"/>
      <c r="D12" s="102"/>
      <c r="E12" s="229"/>
      <c r="F12" s="229"/>
      <c r="G12" s="229"/>
      <c r="H12" s="229"/>
      <c r="I12" s="229"/>
      <c r="J12" s="344"/>
      <c r="K12" s="102"/>
      <c r="L12" s="102"/>
      <c r="M12" s="102"/>
      <c r="N12" s="102"/>
      <c r="O12" s="102"/>
      <c r="P12" s="216"/>
      <c r="Q12" s="100"/>
      <c r="S12" s="100"/>
      <c r="T12" s="100"/>
    </row>
    <row r="13" spans="1:21" s="53" customFormat="1" ht="14.25" x14ac:dyDescent="0.2">
      <c r="A13" s="294"/>
      <c r="B13" s="226"/>
      <c r="C13" s="227"/>
      <c r="D13" s="145">
        <f>BILHOTSUISMMESY1+BILHOTSUISMMESY2+BILHOTSUISMMESY3+BILHOTSUISMMESY4</f>
        <v>0</v>
      </c>
      <c r="E13" s="718" t="s">
        <v>711</v>
      </c>
      <c r="F13" s="718"/>
      <c r="G13" s="718"/>
      <c r="H13" s="718"/>
      <c r="I13" s="718"/>
      <c r="J13" s="76" t="s">
        <v>13</v>
      </c>
      <c r="K13" s="132">
        <f>HOTELSMSUIMESY</f>
        <v>0</v>
      </c>
      <c r="L13" s="219" t="s">
        <v>529</v>
      </c>
      <c r="M13" s="104"/>
      <c r="N13" s="224" t="s">
        <v>13</v>
      </c>
      <c r="O13" s="152">
        <f>D13*K13</f>
        <v>0</v>
      </c>
      <c r="P13" s="228"/>
      <c r="Q13" s="294"/>
      <c r="S13" s="104" t="s">
        <v>1004</v>
      </c>
      <c r="T13" s="294"/>
    </row>
    <row r="14" spans="1:21" ht="3" customHeight="1" x14ac:dyDescent="0.25">
      <c r="A14" s="100"/>
      <c r="B14" s="215"/>
      <c r="C14" s="217"/>
      <c r="D14" s="102"/>
      <c r="E14" s="218"/>
      <c r="F14" s="219"/>
      <c r="G14" s="219"/>
      <c r="H14" s="220"/>
      <c r="I14" s="221"/>
      <c r="J14" s="231"/>
      <c r="K14" s="102"/>
      <c r="L14" s="102"/>
      <c r="M14" s="102"/>
      <c r="N14" s="232"/>
      <c r="O14" s="78"/>
      <c r="P14" s="216"/>
      <c r="Q14" s="100"/>
      <c r="S14" s="100"/>
      <c r="T14" s="100"/>
    </row>
    <row r="15" spans="1:21" s="53" customFormat="1" ht="14.25" x14ac:dyDescent="0.2">
      <c r="A15" s="294"/>
      <c r="B15" s="226"/>
      <c r="C15" s="227"/>
      <c r="D15" s="145">
        <f>BILHOTSUISSLMESY1+BILHOTSUISSLMESY2+BILHOTSUISSLMESY3+BILHOTSUISSLMESY4</f>
        <v>0</v>
      </c>
      <c r="E15" s="718" t="s">
        <v>712</v>
      </c>
      <c r="F15" s="718"/>
      <c r="G15" s="718"/>
      <c r="H15" s="718"/>
      <c r="I15" s="718"/>
      <c r="J15" s="76" t="s">
        <v>13</v>
      </c>
      <c r="K15" s="132">
        <f>HOTELSSLSUIMESY</f>
        <v>0</v>
      </c>
      <c r="L15" s="219" t="s">
        <v>529</v>
      </c>
      <c r="M15" s="104"/>
      <c r="N15" s="224" t="s">
        <v>13</v>
      </c>
      <c r="O15" s="152">
        <f>D15*K15</f>
        <v>0</v>
      </c>
      <c r="P15" s="228"/>
      <c r="Q15" s="294"/>
      <c r="S15" s="104" t="s">
        <v>1005</v>
      </c>
      <c r="T15" s="294"/>
    </row>
    <row r="16" spans="1:21" ht="3" customHeight="1" thickBot="1" x14ac:dyDescent="0.3">
      <c r="A16" s="100"/>
      <c r="B16" s="215"/>
      <c r="C16" s="217"/>
      <c r="D16" s="102"/>
      <c r="E16" s="230"/>
      <c r="F16" s="230"/>
      <c r="G16" s="230"/>
      <c r="H16" s="230"/>
      <c r="I16" s="230"/>
      <c r="J16" s="231"/>
      <c r="K16" s="102"/>
      <c r="L16" s="102"/>
      <c r="M16" s="102"/>
      <c r="N16" s="232"/>
      <c r="O16" s="78"/>
      <c r="P16" s="216"/>
      <c r="Q16" s="100"/>
      <c r="S16" s="100"/>
      <c r="T16" s="100"/>
    </row>
    <row r="17" spans="1:21" ht="14.1" customHeight="1" x14ac:dyDescent="0.2">
      <c r="A17" s="100"/>
      <c r="B17" s="215"/>
      <c r="C17" s="719" t="s">
        <v>683</v>
      </c>
      <c r="D17" s="719"/>
      <c r="E17" s="719"/>
      <c r="F17" s="719"/>
      <c r="G17" s="719"/>
      <c r="H17" s="719"/>
      <c r="I17" s="719"/>
      <c r="J17" s="719"/>
      <c r="K17" s="719"/>
      <c r="L17" s="719"/>
      <c r="M17" s="719"/>
      <c r="N17" s="719"/>
      <c r="O17" s="719"/>
      <c r="P17" s="216"/>
      <c r="Q17" s="100"/>
      <c r="S17" s="100"/>
      <c r="T17" s="100"/>
      <c r="U17" s="53"/>
    </row>
    <row r="18" spans="1:21" ht="3" customHeight="1" x14ac:dyDescent="0.2">
      <c r="A18" s="100"/>
      <c r="B18" s="215"/>
      <c r="C18" s="217"/>
      <c r="D18" s="218"/>
      <c r="E18" s="218"/>
      <c r="F18" s="219"/>
      <c r="G18" s="219"/>
      <c r="H18" s="220"/>
      <c r="I18" s="221"/>
      <c r="J18" s="222"/>
      <c r="K18" s="223"/>
      <c r="L18" s="224"/>
      <c r="M18" s="224"/>
      <c r="N18" s="224"/>
      <c r="O18" s="225"/>
      <c r="P18" s="216"/>
      <c r="Q18" s="100"/>
      <c r="S18" s="100"/>
      <c r="T18" s="100"/>
    </row>
    <row r="19" spans="1:21" s="53" customFormat="1" ht="14.25" x14ac:dyDescent="0.2">
      <c r="A19" s="294"/>
      <c r="B19" s="226"/>
      <c r="C19" s="227"/>
      <c r="D19" s="145">
        <f>BILHOTSTDSMLAT1+BILHOTSTDSMLAT2+BILHOTSTDSMLAT3+BILHOTSTDSMLAT4</f>
        <v>0</v>
      </c>
      <c r="E19" s="718" t="s">
        <v>707</v>
      </c>
      <c r="F19" s="718"/>
      <c r="G19" s="718"/>
      <c r="H19" s="718"/>
      <c r="I19" s="718"/>
      <c r="J19" s="76" t="s">
        <v>13</v>
      </c>
      <c r="K19" s="132">
        <f>HOTELSMSTLAT</f>
        <v>0</v>
      </c>
      <c r="L19" s="219" t="s">
        <v>529</v>
      </c>
      <c r="M19" s="104"/>
      <c r="N19" s="224" t="s">
        <v>13</v>
      </c>
      <c r="O19" s="152">
        <f>D19*K19</f>
        <v>0</v>
      </c>
      <c r="P19" s="228"/>
      <c r="Q19" s="294"/>
      <c r="S19" s="104" t="s">
        <v>1006</v>
      </c>
      <c r="T19" s="294"/>
    </row>
    <row r="20" spans="1:21" ht="3" customHeight="1" x14ac:dyDescent="0.2">
      <c r="A20" s="100"/>
      <c r="B20" s="215"/>
      <c r="C20" s="217"/>
      <c r="D20" s="102"/>
      <c r="E20" s="229"/>
      <c r="F20" s="229"/>
      <c r="G20" s="229"/>
      <c r="H20" s="229"/>
      <c r="I20" s="229"/>
      <c r="J20" s="344"/>
      <c r="K20" s="102"/>
      <c r="L20" s="102"/>
      <c r="M20" s="102"/>
      <c r="N20" s="102"/>
      <c r="O20" s="102"/>
      <c r="P20" s="216"/>
      <c r="Q20" s="100"/>
      <c r="S20" s="100"/>
      <c r="T20" s="100"/>
    </row>
    <row r="21" spans="1:21" s="53" customFormat="1" ht="14.25" x14ac:dyDescent="0.2">
      <c r="A21" s="294"/>
      <c r="B21" s="226"/>
      <c r="C21" s="227"/>
      <c r="D21" s="145">
        <f>BILHOTSTDSSSLLAT1+BILHOTSTDSSSLLAT2+BILHOTSTDSSSLLAT3+BILHOTSTDSSSLLAT4</f>
        <v>0</v>
      </c>
      <c r="E21" s="718" t="s">
        <v>708</v>
      </c>
      <c r="F21" s="718"/>
      <c r="G21" s="718"/>
      <c r="H21" s="718"/>
      <c r="I21" s="718"/>
      <c r="J21" s="76" t="s">
        <v>13</v>
      </c>
      <c r="K21" s="132">
        <f>HOTELSSLSTLAT</f>
        <v>0</v>
      </c>
      <c r="L21" s="219" t="s">
        <v>529</v>
      </c>
      <c r="M21" s="104"/>
      <c r="N21" s="224" t="s">
        <v>13</v>
      </c>
      <c r="O21" s="152">
        <f>D21*K21</f>
        <v>0</v>
      </c>
      <c r="P21" s="228"/>
      <c r="Q21" s="294"/>
      <c r="S21" s="104" t="s">
        <v>1007</v>
      </c>
      <c r="T21" s="294"/>
    </row>
    <row r="22" spans="1:21" ht="3" customHeight="1" x14ac:dyDescent="0.2">
      <c r="A22" s="100"/>
      <c r="B22" s="215"/>
      <c r="C22" s="217"/>
      <c r="D22" s="218"/>
      <c r="E22" s="230"/>
      <c r="F22" s="230"/>
      <c r="G22" s="230"/>
      <c r="H22" s="230"/>
      <c r="I22" s="230"/>
      <c r="J22" s="222"/>
      <c r="K22" s="223"/>
      <c r="L22" s="224"/>
      <c r="M22" s="224"/>
      <c r="N22" s="224"/>
      <c r="O22" s="225"/>
      <c r="P22" s="216"/>
      <c r="Q22" s="100"/>
      <c r="S22" s="100"/>
      <c r="T22" s="100"/>
    </row>
    <row r="23" spans="1:21" s="53" customFormat="1" ht="14.25" x14ac:dyDescent="0.2">
      <c r="A23" s="294"/>
      <c r="B23" s="226"/>
      <c r="C23" s="227"/>
      <c r="D23" s="145">
        <f>BILHOTSUPSMLAT1+BILHOTSUPSMLAT2+BILHOTSUPSMLAT3+BILHOTSUPSMLAT4</f>
        <v>0</v>
      </c>
      <c r="E23" s="718" t="s">
        <v>709</v>
      </c>
      <c r="F23" s="718"/>
      <c r="G23" s="718"/>
      <c r="H23" s="718"/>
      <c r="I23" s="718"/>
      <c r="J23" s="76" t="s">
        <v>13</v>
      </c>
      <c r="K23" s="132">
        <f>HOTELSMSUPLAT</f>
        <v>0</v>
      </c>
      <c r="L23" s="219" t="s">
        <v>529</v>
      </c>
      <c r="M23" s="104"/>
      <c r="N23" s="224" t="s">
        <v>13</v>
      </c>
      <c r="O23" s="152">
        <f>D23*K23</f>
        <v>0</v>
      </c>
      <c r="P23" s="228"/>
      <c r="Q23" s="294"/>
      <c r="S23" s="104" t="s">
        <v>1008</v>
      </c>
      <c r="T23" s="294"/>
    </row>
    <row r="24" spans="1:21" ht="3" customHeight="1" x14ac:dyDescent="0.2">
      <c r="A24" s="100"/>
      <c r="B24" s="215"/>
      <c r="C24" s="217"/>
      <c r="D24" s="102"/>
      <c r="E24" s="218"/>
      <c r="F24" s="219"/>
      <c r="G24" s="219"/>
      <c r="H24" s="220"/>
      <c r="I24" s="221"/>
      <c r="J24" s="344"/>
      <c r="K24" s="102"/>
      <c r="L24" s="102"/>
      <c r="M24" s="102"/>
      <c r="N24" s="102"/>
      <c r="O24" s="102"/>
      <c r="P24" s="216"/>
      <c r="Q24" s="100"/>
      <c r="S24" s="100"/>
      <c r="T24" s="100"/>
    </row>
    <row r="25" spans="1:21" s="53" customFormat="1" ht="14.25" x14ac:dyDescent="0.2">
      <c r="A25" s="294"/>
      <c r="B25" s="226"/>
      <c r="C25" s="227"/>
      <c r="D25" s="145">
        <f>BILHOTSUPSSLLAT1+BILHOTSUPSSLLAT2+BILHOTSUPSSLLAT3+BILHOTSUPSSLLAT4</f>
        <v>0</v>
      </c>
      <c r="E25" s="718" t="s">
        <v>710</v>
      </c>
      <c r="F25" s="718"/>
      <c r="G25" s="718"/>
      <c r="H25" s="718"/>
      <c r="I25" s="718"/>
      <c r="J25" s="76" t="s">
        <v>13</v>
      </c>
      <c r="K25" s="132">
        <f>HOTELSSLSUPLAT</f>
        <v>0</v>
      </c>
      <c r="L25" s="219" t="s">
        <v>529</v>
      </c>
      <c r="M25" s="104"/>
      <c r="N25" s="224" t="s">
        <v>13</v>
      </c>
      <c r="O25" s="152">
        <f>D25*K25</f>
        <v>0</v>
      </c>
      <c r="P25" s="228"/>
      <c r="Q25" s="294"/>
      <c r="S25" s="104" t="s">
        <v>1009</v>
      </c>
      <c r="T25" s="294"/>
    </row>
    <row r="26" spans="1:21" ht="3" customHeight="1" x14ac:dyDescent="0.2">
      <c r="A26" s="100"/>
      <c r="B26" s="215"/>
      <c r="C26" s="217"/>
      <c r="D26" s="218"/>
      <c r="E26" s="229"/>
      <c r="F26" s="229"/>
      <c r="G26" s="229"/>
      <c r="H26" s="229"/>
      <c r="I26" s="229"/>
      <c r="J26" s="222"/>
      <c r="K26" s="223"/>
      <c r="L26" s="224"/>
      <c r="M26" s="224"/>
      <c r="N26" s="224"/>
      <c r="O26" s="225"/>
      <c r="P26" s="216"/>
      <c r="Q26" s="100"/>
      <c r="S26" s="100"/>
      <c r="T26" s="100"/>
    </row>
    <row r="27" spans="1:21" s="53" customFormat="1" ht="14.25" x14ac:dyDescent="0.2">
      <c r="A27" s="294"/>
      <c r="B27" s="226"/>
      <c r="C27" s="227"/>
      <c r="D27" s="145">
        <f>BILHOTSUISMLAT1+BILHOTSUISMLAT2+BILHOTSUISMLAT3+BILHOTSUISMLAT4</f>
        <v>0</v>
      </c>
      <c r="E27" s="718" t="s">
        <v>711</v>
      </c>
      <c r="F27" s="718"/>
      <c r="G27" s="718"/>
      <c r="H27" s="718"/>
      <c r="I27" s="718"/>
      <c r="J27" s="76" t="s">
        <v>13</v>
      </c>
      <c r="K27" s="132">
        <f>HOTELSMSUILAT</f>
        <v>0</v>
      </c>
      <c r="L27" s="219" t="s">
        <v>529</v>
      </c>
      <c r="M27" s="104"/>
      <c r="N27" s="224" t="s">
        <v>13</v>
      </c>
      <c r="O27" s="152">
        <f>D27*K27</f>
        <v>0</v>
      </c>
      <c r="P27" s="228"/>
      <c r="Q27" s="294"/>
      <c r="S27" s="104" t="s">
        <v>1010</v>
      </c>
      <c r="T27" s="294"/>
    </row>
    <row r="28" spans="1:21" ht="3" customHeight="1" x14ac:dyDescent="0.2">
      <c r="A28" s="100"/>
      <c r="B28" s="215"/>
      <c r="C28" s="217"/>
      <c r="D28" s="102"/>
      <c r="E28" s="218"/>
      <c r="F28" s="219"/>
      <c r="G28" s="219"/>
      <c r="H28" s="220"/>
      <c r="I28" s="221"/>
      <c r="J28" s="344"/>
      <c r="K28" s="102"/>
      <c r="L28" s="102"/>
      <c r="M28" s="102"/>
      <c r="N28" s="102"/>
      <c r="O28" s="102"/>
      <c r="P28" s="216"/>
      <c r="Q28" s="100"/>
      <c r="S28" s="100"/>
      <c r="T28" s="100"/>
    </row>
    <row r="29" spans="1:21" s="53" customFormat="1" ht="14.25" x14ac:dyDescent="0.2">
      <c r="A29" s="294"/>
      <c r="B29" s="226"/>
      <c r="C29" s="227"/>
      <c r="D29" s="145">
        <f>BILHOTSUISSLLAT1+BILHOTSUISSLLAT2+BILHOTSUISSLLAT3+BILHOTSUISSLLAT4</f>
        <v>0</v>
      </c>
      <c r="E29" s="718" t="s">
        <v>712</v>
      </c>
      <c r="F29" s="718"/>
      <c r="G29" s="718"/>
      <c r="H29" s="718"/>
      <c r="I29" s="718"/>
      <c r="J29" s="76" t="s">
        <v>13</v>
      </c>
      <c r="K29" s="132">
        <f>HOTELSSLSUILAT</f>
        <v>0</v>
      </c>
      <c r="L29" s="219" t="s">
        <v>529</v>
      </c>
      <c r="M29" s="104"/>
      <c r="N29" s="224" t="s">
        <v>13</v>
      </c>
      <c r="O29" s="152">
        <f>D29*K29</f>
        <v>0</v>
      </c>
      <c r="P29" s="228"/>
      <c r="Q29" s="294"/>
      <c r="S29" s="104" t="s">
        <v>1011</v>
      </c>
      <c r="T29" s="294"/>
    </row>
    <row r="30" spans="1:21" s="53" customFormat="1" ht="3" customHeight="1" thickBot="1" x14ac:dyDescent="0.25">
      <c r="A30" s="294"/>
      <c r="B30" s="226"/>
      <c r="C30" s="273"/>
      <c r="D30" s="538"/>
      <c r="E30" s="539"/>
      <c r="F30" s="539"/>
      <c r="G30" s="539"/>
      <c r="H30" s="539"/>
      <c r="I30" s="539"/>
      <c r="J30" s="540"/>
      <c r="K30" s="541"/>
      <c r="L30" s="542"/>
      <c r="M30" s="542"/>
      <c r="N30" s="413"/>
      <c r="O30" s="543"/>
      <c r="P30" s="228"/>
      <c r="Q30" s="294"/>
    </row>
    <row r="31" spans="1:21" s="53" customFormat="1" ht="17.25" customHeight="1" thickTop="1" x14ac:dyDescent="0.2">
      <c r="A31" s="294"/>
      <c r="B31" s="226"/>
      <c r="C31" s="280"/>
      <c r="D31" s="281" t="s">
        <v>656</v>
      </c>
      <c r="E31" s="761" t="str">
        <f>HOTEL1&amp;HOTEL2&amp;HOTEL3&amp;HOTEL4</f>
        <v/>
      </c>
      <c r="F31" s="761"/>
      <c r="G31" s="761"/>
      <c r="H31" s="761"/>
      <c r="I31" s="761"/>
      <c r="J31" s="761"/>
      <c r="K31" s="761"/>
      <c r="L31" s="761"/>
      <c r="M31" s="761"/>
      <c r="N31" s="761"/>
      <c r="O31" s="761"/>
      <c r="P31" s="228"/>
      <c r="Q31" s="294"/>
    </row>
    <row r="32" spans="1:21" ht="3.75" customHeight="1" thickBot="1" x14ac:dyDescent="0.25">
      <c r="A32" s="100"/>
      <c r="B32" s="215"/>
      <c r="C32" s="233"/>
      <c r="D32" s="234"/>
      <c r="E32" s="234"/>
      <c r="F32" s="234"/>
      <c r="G32" s="234"/>
      <c r="H32" s="234"/>
      <c r="I32" s="234"/>
      <c r="J32" s="234"/>
      <c r="K32" s="234"/>
      <c r="L32" s="234"/>
      <c r="M32" s="234"/>
      <c r="N32" s="234"/>
      <c r="O32" s="77"/>
      <c r="P32" s="216"/>
      <c r="Q32" s="100"/>
    </row>
    <row r="33" spans="1:21" ht="18" customHeight="1" thickBot="1" x14ac:dyDescent="0.25">
      <c r="A33" s="100"/>
      <c r="B33" s="215"/>
      <c r="C33" s="235"/>
      <c r="D33" s="734" t="s">
        <v>536</v>
      </c>
      <c r="E33" s="734"/>
      <c r="F33" s="734"/>
      <c r="G33" s="734"/>
      <c r="H33" s="734"/>
      <c r="I33" s="734"/>
      <c r="J33" s="734"/>
      <c r="K33" s="734"/>
      <c r="L33" s="734"/>
      <c r="M33" s="734"/>
      <c r="N33" s="236" t="s">
        <v>13</v>
      </c>
      <c r="O33" s="89">
        <f>O5+O7+O9+O11+O13+O15+O19+O21+O23+O25+O27+O29</f>
        <v>0</v>
      </c>
      <c r="P33" s="216"/>
      <c r="Q33" s="100"/>
    </row>
    <row r="34" spans="1:21" ht="3.75" customHeight="1" thickBot="1" x14ac:dyDescent="0.25">
      <c r="A34" s="100"/>
      <c r="B34" s="215"/>
      <c r="C34" s="217"/>
      <c r="D34" s="340"/>
      <c r="E34" s="340"/>
      <c r="F34" s="340"/>
      <c r="G34" s="340"/>
      <c r="H34" s="340"/>
      <c r="I34" s="340"/>
      <c r="J34" s="340"/>
      <c r="K34" s="340"/>
      <c r="L34" s="340"/>
      <c r="M34" s="340"/>
      <c r="N34" s="237"/>
      <c r="O34" s="86"/>
      <c r="P34" s="216"/>
      <c r="Q34" s="100"/>
    </row>
    <row r="35" spans="1:21" ht="18" customHeight="1" thickBot="1" x14ac:dyDescent="0.25">
      <c r="A35" s="100"/>
      <c r="B35" s="215"/>
      <c r="C35" s="676" t="s">
        <v>534</v>
      </c>
      <c r="D35" s="678"/>
      <c r="E35" s="678"/>
      <c r="F35" s="678"/>
      <c r="G35" s="678"/>
      <c r="H35" s="678"/>
      <c r="I35" s="678"/>
      <c r="J35" s="678"/>
      <c r="K35" s="678"/>
      <c r="L35" s="678"/>
      <c r="M35" s="678"/>
      <c r="N35" s="678"/>
      <c r="O35" s="679"/>
      <c r="P35" s="216"/>
      <c r="Q35" s="100"/>
    </row>
    <row r="36" spans="1:21" ht="14.1" customHeight="1" x14ac:dyDescent="0.2">
      <c r="A36" s="100"/>
      <c r="B36" s="215"/>
      <c r="C36" s="731" t="s">
        <v>676</v>
      </c>
      <c r="D36" s="731"/>
      <c r="E36" s="731"/>
      <c r="F36" s="731"/>
      <c r="G36" s="731"/>
      <c r="H36" s="731"/>
      <c r="I36" s="731"/>
      <c r="J36" s="731"/>
      <c r="K36" s="731"/>
      <c r="L36" s="731"/>
      <c r="M36" s="731"/>
      <c r="N36" s="731"/>
      <c r="O36" s="731"/>
      <c r="P36" s="216"/>
      <c r="Q36" s="100"/>
      <c r="U36" s="53"/>
    </row>
    <row r="37" spans="1:21" ht="3" customHeight="1" x14ac:dyDescent="0.2">
      <c r="A37" s="100"/>
      <c r="B37" s="215"/>
      <c r="C37" s="217"/>
      <c r="D37" s="218"/>
      <c r="E37" s="218"/>
      <c r="F37" s="219"/>
      <c r="G37" s="219"/>
      <c r="H37" s="220"/>
      <c r="I37" s="221"/>
      <c r="J37" s="222"/>
      <c r="K37" s="223"/>
      <c r="L37" s="224"/>
      <c r="M37" s="224"/>
      <c r="N37" s="224"/>
      <c r="O37" s="225"/>
      <c r="P37" s="216"/>
      <c r="Q37" s="100"/>
    </row>
    <row r="38" spans="1:21" s="53" customFormat="1" ht="14.25" x14ac:dyDescent="0.2">
      <c r="A38" s="294"/>
      <c r="B38" s="226"/>
      <c r="C38" s="227"/>
      <c r="D38" s="145">
        <f>BILLOJSMMESY1+BILLOJSMMESY2+BILLOJSMMESY3+BILLOJSMMESY4</f>
        <v>0</v>
      </c>
      <c r="E38" s="718" t="s">
        <v>699</v>
      </c>
      <c r="F38" s="718"/>
      <c r="G38" s="718"/>
      <c r="H38" s="718"/>
      <c r="I38" s="718"/>
      <c r="J38" s="76" t="s">
        <v>13</v>
      </c>
      <c r="K38" s="132">
        <f>LOJINGSMMESY</f>
        <v>45</v>
      </c>
      <c r="L38" s="219" t="s">
        <v>529</v>
      </c>
      <c r="M38" s="104"/>
      <c r="N38" s="224" t="s">
        <v>13</v>
      </c>
      <c r="O38" s="152">
        <f>D38*K38</f>
        <v>0</v>
      </c>
      <c r="P38" s="228"/>
      <c r="Q38" s="294"/>
    </row>
    <row r="39" spans="1:21" ht="3" customHeight="1" x14ac:dyDescent="0.2">
      <c r="A39" s="100"/>
      <c r="B39" s="215"/>
      <c r="C39" s="217"/>
      <c r="D39" s="102"/>
      <c r="E39" s="229"/>
      <c r="F39" s="229"/>
      <c r="G39" s="229"/>
      <c r="H39" s="229"/>
      <c r="I39" s="229"/>
      <c r="J39" s="344"/>
      <c r="K39" s="102"/>
      <c r="L39" s="102"/>
      <c r="M39" s="102"/>
      <c r="N39" s="102"/>
      <c r="O39" s="102"/>
      <c r="P39" s="216"/>
      <c r="Q39" s="100"/>
    </row>
    <row r="40" spans="1:21" s="53" customFormat="1" ht="14.25" x14ac:dyDescent="0.2">
      <c r="A40" s="294"/>
      <c r="B40" s="226"/>
      <c r="C40" s="227"/>
      <c r="D40" s="145">
        <f>BILLOJSSLMESY1+BILLOJSSLMESY2+BILLOJSSLMESY3+BILLOJSSLMESY4</f>
        <v>0</v>
      </c>
      <c r="E40" s="718" t="s">
        <v>700</v>
      </c>
      <c r="F40" s="718"/>
      <c r="G40" s="718"/>
      <c r="H40" s="718"/>
      <c r="I40" s="718"/>
      <c r="J40" s="76" t="s">
        <v>13</v>
      </c>
      <c r="K40" s="132">
        <f>LOJINGSSLMESY</f>
        <v>50</v>
      </c>
      <c r="L40" s="219" t="s">
        <v>529</v>
      </c>
      <c r="M40" s="104"/>
      <c r="N40" s="224" t="s">
        <v>13</v>
      </c>
      <c r="O40" s="152">
        <f>D40*K40</f>
        <v>0</v>
      </c>
      <c r="P40" s="228"/>
      <c r="Q40" s="294"/>
    </row>
    <row r="41" spans="1:21" ht="3" customHeight="1" thickBot="1" x14ac:dyDescent="0.3">
      <c r="A41" s="100"/>
      <c r="B41" s="215"/>
      <c r="C41" s="217"/>
      <c r="D41" s="102"/>
      <c r="E41" s="230"/>
      <c r="F41" s="230"/>
      <c r="G41" s="230"/>
      <c r="H41" s="230"/>
      <c r="I41" s="230"/>
      <c r="J41" s="231"/>
      <c r="K41" s="102"/>
      <c r="L41" s="102"/>
      <c r="M41" s="102"/>
      <c r="N41" s="232"/>
      <c r="O41" s="78"/>
      <c r="P41" s="216"/>
      <c r="Q41" s="100"/>
    </row>
    <row r="42" spans="1:21" ht="14.1" customHeight="1" x14ac:dyDescent="0.2">
      <c r="A42" s="100"/>
      <c r="B42" s="215"/>
      <c r="C42" s="719" t="s">
        <v>683</v>
      </c>
      <c r="D42" s="719"/>
      <c r="E42" s="719"/>
      <c r="F42" s="719"/>
      <c r="G42" s="719"/>
      <c r="H42" s="719"/>
      <c r="I42" s="719"/>
      <c r="J42" s="719"/>
      <c r="K42" s="719"/>
      <c r="L42" s="719"/>
      <c r="M42" s="719"/>
      <c r="N42" s="719"/>
      <c r="O42" s="719"/>
      <c r="P42" s="216"/>
      <c r="Q42" s="100"/>
      <c r="U42" s="53"/>
    </row>
    <row r="43" spans="1:21" ht="3" customHeight="1" x14ac:dyDescent="0.2">
      <c r="A43" s="100"/>
      <c r="B43" s="215"/>
      <c r="C43" s="217"/>
      <c r="D43" s="218"/>
      <c r="E43" s="218"/>
      <c r="F43" s="219"/>
      <c r="G43" s="219"/>
      <c r="H43" s="220"/>
      <c r="I43" s="221"/>
      <c r="J43" s="222"/>
      <c r="K43" s="223"/>
      <c r="L43" s="224"/>
      <c r="M43" s="224"/>
      <c r="N43" s="224"/>
      <c r="O43" s="225"/>
      <c r="P43" s="216"/>
      <c r="Q43" s="100"/>
    </row>
    <row r="44" spans="1:21" s="53" customFormat="1" ht="14.25" x14ac:dyDescent="0.2">
      <c r="A44" s="294"/>
      <c r="B44" s="226"/>
      <c r="C44" s="227"/>
      <c r="D44" s="145">
        <f>BILLOJSMLAT1+BILLOJSMLAT2+BILLOJSMLAT3+BILLOJSMLAT4</f>
        <v>0</v>
      </c>
      <c r="E44" s="718" t="s">
        <v>699</v>
      </c>
      <c r="F44" s="718"/>
      <c r="G44" s="718"/>
      <c r="H44" s="718"/>
      <c r="I44" s="718"/>
      <c r="J44" s="76" t="s">
        <v>13</v>
      </c>
      <c r="K44" s="132">
        <f>LOJINGSMLAT</f>
        <v>35</v>
      </c>
      <c r="L44" s="219" t="s">
        <v>529</v>
      </c>
      <c r="M44" s="104"/>
      <c r="N44" s="224" t="s">
        <v>13</v>
      </c>
      <c r="O44" s="152">
        <f>D44*K44</f>
        <v>0</v>
      </c>
      <c r="P44" s="228"/>
      <c r="Q44" s="294"/>
    </row>
    <row r="45" spans="1:21" ht="3" customHeight="1" x14ac:dyDescent="0.2">
      <c r="A45" s="100"/>
      <c r="B45" s="215"/>
      <c r="C45" s="217"/>
      <c r="D45" s="102"/>
      <c r="E45" s="229"/>
      <c r="F45" s="229"/>
      <c r="G45" s="229"/>
      <c r="H45" s="229"/>
      <c r="I45" s="229"/>
      <c r="J45" s="344"/>
      <c r="K45" s="102"/>
      <c r="L45" s="102"/>
      <c r="M45" s="102"/>
      <c r="N45" s="102"/>
      <c r="O45" s="102"/>
      <c r="P45" s="216"/>
      <c r="Q45" s="100"/>
    </row>
    <row r="46" spans="1:21" s="53" customFormat="1" ht="14.25" x14ac:dyDescent="0.2">
      <c r="A46" s="294"/>
      <c r="B46" s="226"/>
      <c r="C46" s="227"/>
      <c r="D46" s="145">
        <f>BILLOJSSLLAT1+BILLOJSSLLAT2+BILLOJSSLLAT3+BILLOJSSLLAT4</f>
        <v>0</v>
      </c>
      <c r="E46" s="718" t="s">
        <v>700</v>
      </c>
      <c r="F46" s="718"/>
      <c r="G46" s="718"/>
      <c r="H46" s="718"/>
      <c r="I46" s="718"/>
      <c r="J46" s="76" t="s">
        <v>13</v>
      </c>
      <c r="K46" s="132">
        <f>LOJINGSSLLAT</f>
        <v>40</v>
      </c>
      <c r="L46" s="219" t="s">
        <v>529</v>
      </c>
      <c r="M46" s="104"/>
      <c r="N46" s="224" t="s">
        <v>13</v>
      </c>
      <c r="O46" s="152">
        <f>D46*K46</f>
        <v>0</v>
      </c>
      <c r="P46" s="228"/>
      <c r="Q46" s="294"/>
    </row>
    <row r="47" spans="1:21" ht="3" customHeight="1" thickBot="1" x14ac:dyDescent="0.25">
      <c r="A47" s="100"/>
      <c r="B47" s="215"/>
      <c r="C47" s="217"/>
      <c r="D47" s="102"/>
      <c r="E47" s="229"/>
      <c r="F47" s="229"/>
      <c r="G47" s="229"/>
      <c r="H47" s="229"/>
      <c r="I47" s="229"/>
      <c r="J47" s="344"/>
      <c r="K47" s="102"/>
      <c r="L47" s="102"/>
      <c r="M47" s="102"/>
      <c r="N47" s="102"/>
      <c r="O47" s="102"/>
      <c r="P47" s="216"/>
      <c r="Q47" s="100"/>
    </row>
    <row r="48" spans="1:21" ht="18" customHeight="1" thickBot="1" x14ac:dyDescent="0.25">
      <c r="A48" s="100"/>
      <c r="B48" s="215"/>
      <c r="C48" s="734" t="s">
        <v>535</v>
      </c>
      <c r="D48" s="734"/>
      <c r="E48" s="734"/>
      <c r="F48" s="734"/>
      <c r="G48" s="734"/>
      <c r="H48" s="734"/>
      <c r="I48" s="734"/>
      <c r="J48" s="734"/>
      <c r="K48" s="734"/>
      <c r="L48" s="734"/>
      <c r="M48" s="734"/>
      <c r="N48" s="236" t="s">
        <v>13</v>
      </c>
      <c r="O48" s="89">
        <f>O38+O40+O44+O46</f>
        <v>0</v>
      </c>
      <c r="P48" s="216"/>
      <c r="Q48" s="100"/>
    </row>
    <row r="49" spans="1:17" ht="3.75" customHeight="1" thickBot="1" x14ac:dyDescent="0.25">
      <c r="A49" s="100"/>
      <c r="B49" s="215"/>
      <c r="C49" s="339"/>
      <c r="D49" s="339"/>
      <c r="E49" s="339"/>
      <c r="F49" s="339"/>
      <c r="G49" s="339"/>
      <c r="H49" s="339"/>
      <c r="I49" s="339"/>
      <c r="J49" s="339"/>
      <c r="K49" s="339"/>
      <c r="L49" s="339"/>
      <c r="M49" s="339"/>
      <c r="N49" s="237"/>
      <c r="O49" s="86"/>
      <c r="P49" s="216"/>
      <c r="Q49" s="100"/>
    </row>
    <row r="50" spans="1:17" ht="18" customHeight="1" thickBot="1" x14ac:dyDescent="0.25">
      <c r="A50" s="100"/>
      <c r="B50" s="215"/>
      <c r="C50" s="676" t="s">
        <v>15</v>
      </c>
      <c r="D50" s="678"/>
      <c r="E50" s="678"/>
      <c r="F50" s="678"/>
      <c r="G50" s="678"/>
      <c r="H50" s="678"/>
      <c r="I50" s="678"/>
      <c r="J50" s="678"/>
      <c r="K50" s="678"/>
      <c r="L50" s="678"/>
      <c r="M50" s="678"/>
      <c r="N50" s="678"/>
      <c r="O50" s="679"/>
      <c r="P50" s="216"/>
      <c r="Q50" s="100"/>
    </row>
    <row r="51" spans="1:17" ht="5.25" customHeight="1" x14ac:dyDescent="0.2">
      <c r="A51" s="100"/>
      <c r="B51" s="215"/>
      <c r="C51" s="217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16"/>
      <c r="Q51" s="100"/>
    </row>
    <row r="52" spans="1:17" ht="15.95" customHeight="1" x14ac:dyDescent="0.2">
      <c r="A52" s="100"/>
      <c r="B52" s="215"/>
      <c r="C52" s="239" t="s">
        <v>544</v>
      </c>
      <c r="D52" s="231" t="s">
        <v>543</v>
      </c>
      <c r="E52" s="219"/>
      <c r="F52" s="219"/>
      <c r="G52" s="97"/>
      <c r="H52" s="461" t="s">
        <v>656</v>
      </c>
      <c r="I52" s="727" t="str">
        <f>TOLTUNAI1&amp;TOLTUNAI2&amp;TOLTUNAI3&amp;TOLTUNAI4</f>
        <v/>
      </c>
      <c r="J52" s="727"/>
      <c r="K52" s="727"/>
      <c r="L52" s="727"/>
      <c r="M52" s="727"/>
      <c r="N52" s="102" t="s">
        <v>13</v>
      </c>
      <c r="O52" s="149">
        <f>BYRTOLTUNAI1+BYRTOLTUNAI2+BYRTOLTUNAI3+BYRTOLTUNAI4</f>
        <v>0</v>
      </c>
      <c r="P52" s="216"/>
      <c r="Q52" s="100"/>
    </row>
    <row r="53" spans="1:17" ht="3" customHeight="1" x14ac:dyDescent="0.2">
      <c r="A53" s="100"/>
      <c r="B53" s="215"/>
      <c r="C53" s="239"/>
      <c r="D53" s="231"/>
      <c r="E53" s="219"/>
      <c r="F53" s="219"/>
      <c r="G53" s="97"/>
      <c r="H53" s="254"/>
      <c r="I53" s="240"/>
      <c r="J53" s="253"/>
      <c r="K53" s="253"/>
      <c r="L53" s="253"/>
      <c r="M53" s="240"/>
      <c r="N53" s="102"/>
      <c r="O53" s="241"/>
      <c r="P53" s="216"/>
      <c r="Q53" s="100"/>
    </row>
    <row r="54" spans="1:17" ht="15.95" customHeight="1" x14ac:dyDescent="0.2">
      <c r="A54" s="100"/>
      <c r="B54" s="215"/>
      <c r="C54" s="239" t="s">
        <v>545</v>
      </c>
      <c r="D54" s="231" t="s">
        <v>530</v>
      </c>
      <c r="E54" s="238"/>
      <c r="F54" s="238"/>
      <c r="G54" s="97"/>
      <c r="H54" s="461" t="s">
        <v>656</v>
      </c>
      <c r="I54" s="726" t="str">
        <f>TOLTG1&amp;TOLTG2&amp;TOLTG3&amp;TOLTG4</f>
        <v/>
      </c>
      <c r="J54" s="726"/>
      <c r="K54" s="726"/>
      <c r="L54" s="726"/>
      <c r="M54" s="726"/>
      <c r="N54" s="102" t="s">
        <v>13</v>
      </c>
      <c r="O54" s="149">
        <f>BYRTOLTG1+BYRTOLTG2+BYRTOLTG3+BYRTOLTG4</f>
        <v>0</v>
      </c>
      <c r="P54" s="216"/>
      <c r="Q54" s="100"/>
    </row>
    <row r="55" spans="1:17" ht="3" customHeight="1" x14ac:dyDescent="0.2">
      <c r="A55" s="100"/>
      <c r="B55" s="215"/>
      <c r="C55" s="239"/>
      <c r="D55" s="231"/>
      <c r="E55" s="238"/>
      <c r="F55" s="238"/>
      <c r="G55" s="97"/>
      <c r="H55" s="254"/>
      <c r="I55" s="253"/>
      <c r="J55" s="253"/>
      <c r="K55" s="253"/>
      <c r="L55" s="253"/>
      <c r="M55" s="253"/>
      <c r="N55" s="102"/>
      <c r="O55" s="241"/>
      <c r="P55" s="216"/>
      <c r="Q55" s="100"/>
    </row>
    <row r="56" spans="1:17" ht="15.95" customHeight="1" x14ac:dyDescent="0.2">
      <c r="A56" s="100"/>
      <c r="B56" s="215"/>
      <c r="C56" s="239" t="s">
        <v>546</v>
      </c>
      <c r="D56" s="231" t="s">
        <v>696</v>
      </c>
      <c r="E56" s="219"/>
      <c r="F56" s="219"/>
      <c r="G56" s="97"/>
      <c r="H56" s="461" t="s">
        <v>656</v>
      </c>
      <c r="I56" s="727" t="str">
        <f>PARKING1&amp;PARKING2&amp;PARKING3&amp;PARKING4</f>
        <v/>
      </c>
      <c r="J56" s="727"/>
      <c r="K56" s="727"/>
      <c r="L56" s="727"/>
      <c r="M56" s="727"/>
      <c r="N56" s="102" t="s">
        <v>13</v>
      </c>
      <c r="O56" s="149">
        <f>BYRPARKING1+BYRPARKING2+BYRPARKING3+BYRPARKING4</f>
        <v>0</v>
      </c>
      <c r="P56" s="216"/>
      <c r="Q56" s="100"/>
    </row>
    <row r="57" spans="1:17" ht="3" customHeight="1" x14ac:dyDescent="0.2">
      <c r="A57" s="100"/>
      <c r="B57" s="215"/>
      <c r="C57" s="239"/>
      <c r="D57" s="231"/>
      <c r="E57" s="219"/>
      <c r="F57" s="219"/>
      <c r="G57" s="97"/>
      <c r="H57" s="254"/>
      <c r="I57" s="240"/>
      <c r="J57" s="240"/>
      <c r="K57" s="240"/>
      <c r="L57" s="240"/>
      <c r="M57" s="240"/>
      <c r="N57" s="102"/>
      <c r="O57" s="241"/>
      <c r="P57" s="216"/>
      <c r="Q57" s="100"/>
    </row>
    <row r="58" spans="1:17" ht="15.95" customHeight="1" x14ac:dyDescent="0.2">
      <c r="A58" s="100"/>
      <c r="B58" s="215"/>
      <c r="C58" s="239" t="s">
        <v>547</v>
      </c>
      <c r="D58" s="231" t="s">
        <v>606</v>
      </c>
      <c r="E58" s="238"/>
      <c r="F58" s="238"/>
      <c r="G58" s="97"/>
      <c r="H58" s="461" t="s">
        <v>656</v>
      </c>
      <c r="I58" s="726" t="str">
        <f>DOBI1&amp;DOBI2&amp;DOBI3&amp;DOBI4</f>
        <v/>
      </c>
      <c r="J58" s="726"/>
      <c r="K58" s="726"/>
      <c r="L58" s="726"/>
      <c r="M58" s="726"/>
      <c r="N58" s="102" t="s">
        <v>13</v>
      </c>
      <c r="O58" s="149">
        <f>BYRDOBI1+BYRDOBI2+BYRDOBI3+BYRDOBI4</f>
        <v>0</v>
      </c>
      <c r="P58" s="216"/>
      <c r="Q58" s="100"/>
    </row>
    <row r="59" spans="1:17" ht="3" customHeight="1" x14ac:dyDescent="0.2">
      <c r="A59" s="100"/>
      <c r="B59" s="215"/>
      <c r="C59" s="239"/>
      <c r="D59" s="231"/>
      <c r="E59" s="238"/>
      <c r="F59" s="238"/>
      <c r="G59" s="97"/>
      <c r="H59" s="254"/>
      <c r="I59" s="253"/>
      <c r="J59" s="253"/>
      <c r="K59" s="253"/>
      <c r="L59" s="253"/>
      <c r="M59" s="253"/>
      <c r="N59" s="102"/>
      <c r="O59" s="241"/>
      <c r="P59" s="216"/>
      <c r="Q59" s="100"/>
    </row>
    <row r="60" spans="1:17" ht="15.95" customHeight="1" x14ac:dyDescent="0.2">
      <c r="A60" s="100"/>
      <c r="B60" s="215"/>
      <c r="C60" s="239" t="s">
        <v>548</v>
      </c>
      <c r="D60" s="231" t="s">
        <v>531</v>
      </c>
      <c r="E60" s="219"/>
      <c r="F60" s="219"/>
      <c r="G60" s="97"/>
      <c r="H60" s="461" t="s">
        <v>656</v>
      </c>
      <c r="I60" s="727" t="str">
        <f>YURAN1&amp;YURAN2&amp;YURAN3&amp;YURAN4</f>
        <v/>
      </c>
      <c r="J60" s="727"/>
      <c r="K60" s="727"/>
      <c r="L60" s="727"/>
      <c r="M60" s="727"/>
      <c r="N60" s="102" t="s">
        <v>13</v>
      </c>
      <c r="O60" s="149">
        <f>BYRYURAN1+BYRYURAN2+BYRYURAN3+BYRYURAN4</f>
        <v>0</v>
      </c>
      <c r="P60" s="216"/>
      <c r="Q60" s="100"/>
    </row>
    <row r="61" spans="1:17" ht="3" customHeight="1" x14ac:dyDescent="0.2">
      <c r="A61" s="100"/>
      <c r="B61" s="215"/>
      <c r="C61" s="239"/>
      <c r="D61" s="231"/>
      <c r="E61" s="219"/>
      <c r="F61" s="219"/>
      <c r="G61" s="97"/>
      <c r="H61" s="254"/>
      <c r="I61" s="240"/>
      <c r="J61" s="240"/>
      <c r="K61" s="240"/>
      <c r="L61" s="240"/>
      <c r="M61" s="240"/>
      <c r="N61" s="102"/>
      <c r="O61" s="241"/>
      <c r="P61" s="216"/>
      <c r="Q61" s="100"/>
    </row>
    <row r="62" spans="1:17" ht="15.95" customHeight="1" x14ac:dyDescent="0.2">
      <c r="A62" s="100"/>
      <c r="B62" s="215"/>
      <c r="C62" s="239" t="s">
        <v>549</v>
      </c>
      <c r="D62" s="231" t="s">
        <v>532</v>
      </c>
      <c r="E62" s="238"/>
      <c r="F62" s="238"/>
      <c r="G62" s="97"/>
      <c r="H62" s="461" t="s">
        <v>656</v>
      </c>
      <c r="I62" s="726" t="str">
        <f>TELEFON1&amp;TELEFON2&amp;TELEFON3&amp;TELEFON4</f>
        <v/>
      </c>
      <c r="J62" s="726"/>
      <c r="K62" s="726"/>
      <c r="L62" s="726"/>
      <c r="M62" s="726"/>
      <c r="N62" s="102" t="s">
        <v>13</v>
      </c>
      <c r="O62" s="149">
        <f>BYRTELEFON1+BYRTELEFON2+BYRTELEFON3+BYRTELEFON4</f>
        <v>0</v>
      </c>
      <c r="P62" s="216"/>
      <c r="Q62" s="100"/>
    </row>
    <row r="63" spans="1:17" ht="3" customHeight="1" x14ac:dyDescent="0.2">
      <c r="A63" s="100"/>
      <c r="B63" s="215"/>
      <c r="C63" s="239"/>
      <c r="D63" s="231"/>
      <c r="E63" s="238"/>
      <c r="F63" s="238"/>
      <c r="G63" s="97"/>
      <c r="H63" s="254"/>
      <c r="I63" s="253"/>
      <c r="J63" s="253"/>
      <c r="K63" s="253"/>
      <c r="L63" s="253"/>
      <c r="M63" s="253"/>
      <c r="N63" s="102"/>
      <c r="O63" s="241"/>
      <c r="P63" s="216"/>
      <c r="Q63" s="100"/>
    </row>
    <row r="64" spans="1:17" ht="15.95" customHeight="1" x14ac:dyDescent="0.2">
      <c r="A64" s="100"/>
      <c r="B64" s="215"/>
      <c r="C64" s="239" t="s">
        <v>550</v>
      </c>
      <c r="D64" s="231" t="s">
        <v>533</v>
      </c>
      <c r="E64" s="219"/>
      <c r="F64" s="219"/>
      <c r="G64" s="97"/>
      <c r="H64" s="461" t="s">
        <v>656</v>
      </c>
      <c r="I64" s="727" t="str">
        <f>FAKS1&amp;FAKS2&amp;FAKS3&amp;FAKS4</f>
        <v/>
      </c>
      <c r="J64" s="727"/>
      <c r="K64" s="727"/>
      <c r="L64" s="727"/>
      <c r="M64" s="727"/>
      <c r="N64" s="102" t="s">
        <v>13</v>
      </c>
      <c r="O64" s="149">
        <f>BYRFAKS1+BYRFAKS2+BYRFAKS3+BYRFAKS4</f>
        <v>0</v>
      </c>
      <c r="P64" s="216"/>
      <c r="Q64" s="100"/>
    </row>
    <row r="65" spans="1:17" ht="3" customHeight="1" x14ac:dyDescent="0.2">
      <c r="A65" s="100"/>
      <c r="B65" s="215"/>
      <c r="C65" s="239"/>
      <c r="D65" s="231"/>
      <c r="E65" s="219"/>
      <c r="F65" s="219"/>
      <c r="G65" s="97"/>
      <c r="H65" s="254"/>
      <c r="I65" s="240"/>
      <c r="J65" s="240"/>
      <c r="K65" s="240"/>
      <c r="L65" s="240"/>
      <c r="M65" s="240"/>
      <c r="N65" s="102"/>
      <c r="O65" s="241"/>
      <c r="P65" s="216"/>
      <c r="Q65" s="100"/>
    </row>
    <row r="66" spans="1:17" ht="15.95" customHeight="1" x14ac:dyDescent="0.2">
      <c r="A66" s="100"/>
      <c r="B66" s="215"/>
      <c r="C66" s="239" t="s">
        <v>551</v>
      </c>
      <c r="D66" s="231" t="s">
        <v>1017</v>
      </c>
      <c r="E66" s="238"/>
      <c r="F66" s="238"/>
      <c r="G66" s="97"/>
      <c r="H66" s="461" t="s">
        <v>656</v>
      </c>
      <c r="I66" s="726" t="str">
        <f>AIRPORTAX1&amp;AIRPORTAX2&amp;AIRPORTAX3&amp;AIRPORTAX4</f>
        <v/>
      </c>
      <c r="J66" s="726"/>
      <c r="K66" s="726"/>
      <c r="L66" s="726"/>
      <c r="M66" s="726"/>
      <c r="N66" s="102" t="s">
        <v>13</v>
      </c>
      <c r="O66" s="149">
        <f>BYRCUKAI1+BYRCUKAI2+BYRCUKAI3+BYRCUKAI4</f>
        <v>0</v>
      </c>
      <c r="P66" s="216"/>
      <c r="Q66" s="100"/>
    </row>
    <row r="67" spans="1:17" ht="3" customHeight="1" x14ac:dyDescent="0.2">
      <c r="A67" s="100"/>
      <c r="B67" s="215"/>
      <c r="C67" s="239"/>
      <c r="D67" s="231"/>
      <c r="E67" s="238"/>
      <c r="F67" s="238"/>
      <c r="G67" s="97"/>
      <c r="H67" s="254"/>
      <c r="I67" s="253"/>
      <c r="J67" s="253"/>
      <c r="K67" s="253"/>
      <c r="L67" s="253"/>
      <c r="M67" s="253"/>
      <c r="N67" s="102"/>
      <c r="O67" s="241"/>
      <c r="P67" s="216"/>
      <c r="Q67" s="100"/>
    </row>
    <row r="68" spans="1:17" ht="15.95" customHeight="1" x14ac:dyDescent="0.2">
      <c r="A68" s="100"/>
      <c r="B68" s="215"/>
      <c r="C68" s="239" t="s">
        <v>558</v>
      </c>
      <c r="D68" s="231" t="s">
        <v>1015</v>
      </c>
      <c r="E68" s="536"/>
      <c r="F68" s="536"/>
      <c r="G68" s="97"/>
      <c r="H68" s="461" t="s">
        <v>656</v>
      </c>
      <c r="I68" s="727" t="str">
        <f>GSTAX1&amp;GSTAX2&amp;GSTAX3&amp;GSTAX4</f>
        <v/>
      </c>
      <c r="J68" s="727"/>
      <c r="K68" s="727"/>
      <c r="L68" s="727"/>
      <c r="M68" s="727"/>
      <c r="N68" s="102" t="s">
        <v>13</v>
      </c>
      <c r="O68" s="149">
        <f>BYRGST1+BYRGST2+BYRGST3+BYRGST4</f>
        <v>0</v>
      </c>
      <c r="P68" s="216"/>
      <c r="Q68" s="100"/>
    </row>
    <row r="69" spans="1:17" ht="3" customHeight="1" x14ac:dyDescent="0.2">
      <c r="A69" s="100"/>
      <c r="B69" s="215"/>
      <c r="C69" s="239"/>
      <c r="D69" s="231"/>
      <c r="E69" s="536"/>
      <c r="F69" s="536"/>
      <c r="G69" s="97"/>
      <c r="H69" s="254"/>
      <c r="I69" s="240"/>
      <c r="J69" s="240"/>
      <c r="K69" s="240"/>
      <c r="L69" s="240"/>
      <c r="M69" s="240"/>
      <c r="N69" s="102"/>
      <c r="O69" s="241"/>
      <c r="P69" s="216"/>
      <c r="Q69" s="100"/>
    </row>
    <row r="70" spans="1:17" ht="15.95" customHeight="1" x14ac:dyDescent="0.2">
      <c r="A70" s="100"/>
      <c r="B70" s="215"/>
      <c r="C70" s="239" t="s">
        <v>559</v>
      </c>
      <c r="D70" s="231" t="s">
        <v>1016</v>
      </c>
      <c r="E70" s="238"/>
      <c r="F70" s="238"/>
      <c r="G70" s="97"/>
      <c r="H70" s="461" t="s">
        <v>656</v>
      </c>
      <c r="I70" s="726" t="str">
        <f>SERV1&amp;SERV2&amp;SERV3&amp;SERV4</f>
        <v/>
      </c>
      <c r="J70" s="726"/>
      <c r="K70" s="726"/>
      <c r="L70" s="726"/>
      <c r="M70" s="726"/>
      <c r="N70" s="102" t="s">
        <v>13</v>
      </c>
      <c r="O70" s="149">
        <f>BYRSERV1+BYRSERV2+BYRSERV3+BYRSERV4</f>
        <v>0</v>
      </c>
      <c r="P70" s="216"/>
      <c r="Q70" s="100"/>
    </row>
    <row r="71" spans="1:17" ht="3" customHeight="1" x14ac:dyDescent="0.2">
      <c r="A71" s="100"/>
      <c r="B71" s="215"/>
      <c r="C71" s="239"/>
      <c r="D71" s="231"/>
      <c r="E71" s="238"/>
      <c r="F71" s="238"/>
      <c r="G71" s="97"/>
      <c r="H71" s="254"/>
      <c r="I71" s="253"/>
      <c r="J71" s="253"/>
      <c r="K71" s="253"/>
      <c r="L71" s="253"/>
      <c r="M71" s="253"/>
      <c r="N71" s="102"/>
      <c r="O71" s="241"/>
      <c r="P71" s="216"/>
      <c r="Q71" s="100"/>
    </row>
    <row r="72" spans="1:17" ht="15.95" customHeight="1" x14ac:dyDescent="0.2">
      <c r="A72" s="100"/>
      <c r="B72" s="215"/>
      <c r="C72" s="239" t="s">
        <v>561</v>
      </c>
      <c r="D72" s="231" t="s">
        <v>1022</v>
      </c>
      <c r="E72" s="536"/>
      <c r="F72" s="536"/>
      <c r="G72" s="97"/>
      <c r="H72" s="461" t="s">
        <v>656</v>
      </c>
      <c r="I72" s="727" t="str">
        <f>INSURE1&amp;INSURE2&amp;INSURE3&amp;INSURE4</f>
        <v/>
      </c>
      <c r="J72" s="727"/>
      <c r="K72" s="727"/>
      <c r="L72" s="727"/>
      <c r="M72" s="727"/>
      <c r="N72" s="102" t="s">
        <v>13</v>
      </c>
      <c r="O72" s="149">
        <f>BYRINSURE1+BYRINSURE2+BYRINSURE3+BYRINSURE4</f>
        <v>0</v>
      </c>
      <c r="P72" s="216"/>
      <c r="Q72" s="100"/>
    </row>
    <row r="73" spans="1:17" ht="3" customHeight="1" x14ac:dyDescent="0.2">
      <c r="A73" s="100"/>
      <c r="B73" s="215"/>
      <c r="C73" s="239"/>
      <c r="D73" s="231"/>
      <c r="E73" s="536"/>
      <c r="F73" s="536"/>
      <c r="G73" s="97"/>
      <c r="H73" s="254"/>
      <c r="I73" s="240"/>
      <c r="J73" s="240"/>
      <c r="K73" s="240"/>
      <c r="L73" s="240"/>
      <c r="M73" s="240"/>
      <c r="N73" s="102"/>
      <c r="O73" s="241"/>
      <c r="P73" s="216"/>
      <c r="Q73" s="100"/>
    </row>
    <row r="74" spans="1:17" ht="15.95" customHeight="1" x14ac:dyDescent="0.2">
      <c r="A74" s="100"/>
      <c r="B74" s="215"/>
      <c r="C74" s="239" t="s">
        <v>560</v>
      </c>
      <c r="D74" s="231" t="s">
        <v>1019</v>
      </c>
      <c r="E74" s="238"/>
      <c r="F74" s="238"/>
      <c r="G74" s="97"/>
      <c r="H74" s="461" t="s">
        <v>656</v>
      </c>
      <c r="I74" s="726" t="str">
        <f>VISA1&amp;VISA2&amp;VISA3&amp;VISA4</f>
        <v/>
      </c>
      <c r="J74" s="726"/>
      <c r="K74" s="726"/>
      <c r="L74" s="726"/>
      <c r="M74" s="726"/>
      <c r="N74" s="102" t="s">
        <v>13</v>
      </c>
      <c r="O74" s="149">
        <f>BYRVISA1+BYRVISA2+BYRVISA3+BYRVISA4</f>
        <v>0</v>
      </c>
      <c r="P74" s="216"/>
      <c r="Q74" s="100"/>
    </row>
    <row r="75" spans="1:17" ht="3" customHeight="1" x14ac:dyDescent="0.2">
      <c r="A75" s="100"/>
      <c r="B75" s="215"/>
      <c r="C75" s="239"/>
      <c r="D75" s="231"/>
      <c r="E75" s="238"/>
      <c r="F75" s="238"/>
      <c r="G75" s="97"/>
      <c r="H75" s="254"/>
      <c r="I75" s="253"/>
      <c r="J75" s="253"/>
      <c r="K75" s="253"/>
      <c r="L75" s="253"/>
      <c r="M75" s="253"/>
      <c r="N75" s="102"/>
      <c r="O75" s="241"/>
      <c r="P75" s="216"/>
      <c r="Q75" s="100"/>
    </row>
    <row r="76" spans="1:17" ht="15.95" customHeight="1" x14ac:dyDescent="0.2">
      <c r="A76" s="100"/>
      <c r="B76" s="215"/>
      <c r="C76" s="239" t="s">
        <v>659</v>
      </c>
      <c r="D76" s="231" t="s">
        <v>697</v>
      </c>
      <c r="E76" s="238"/>
      <c r="F76" s="238"/>
      <c r="G76" s="97"/>
      <c r="H76" s="461" t="s">
        <v>656</v>
      </c>
      <c r="I76" s="726" t="str">
        <f>BAGGAGE1&amp;BAGGAGE2&amp;BAGGAGE3&amp;BAGGAGE4</f>
        <v/>
      </c>
      <c r="J76" s="726"/>
      <c r="K76" s="726"/>
      <c r="L76" s="726"/>
      <c r="M76" s="726"/>
      <c r="N76" s="102" t="s">
        <v>13</v>
      </c>
      <c r="O76" s="149">
        <f>BYRBAGGAGE1+BYRBAGGAGE2+BYRBAGGAGE3+BYRBAGGAGE4</f>
        <v>0</v>
      </c>
      <c r="P76" s="216"/>
      <c r="Q76" s="100"/>
    </row>
    <row r="77" spans="1:17" ht="3" customHeight="1" x14ac:dyDescent="0.2">
      <c r="A77" s="100"/>
      <c r="B77" s="215"/>
      <c r="C77" s="239"/>
      <c r="D77" s="231"/>
      <c r="E77" s="238"/>
      <c r="F77" s="238"/>
      <c r="G77" s="97"/>
      <c r="H77" s="254"/>
      <c r="I77" s="253"/>
      <c r="J77" s="253"/>
      <c r="K77" s="253"/>
      <c r="L77" s="253"/>
      <c r="M77" s="253"/>
      <c r="N77" s="102"/>
      <c r="O77" s="241"/>
      <c r="P77" s="216"/>
      <c r="Q77" s="100"/>
    </row>
    <row r="78" spans="1:17" ht="15.95" customHeight="1" x14ac:dyDescent="0.2">
      <c r="A78" s="100"/>
      <c r="B78" s="215"/>
      <c r="C78" s="239" t="s">
        <v>660</v>
      </c>
      <c r="D78" s="231" t="s">
        <v>698</v>
      </c>
      <c r="E78" s="219"/>
      <c r="F78" s="219"/>
      <c r="G78" s="97"/>
      <c r="H78" s="461" t="s">
        <v>656</v>
      </c>
      <c r="I78" s="727" t="str">
        <f>CHANGE1&amp;CHANGE2&amp;CHANGE3&amp;CHANGE4</f>
        <v/>
      </c>
      <c r="J78" s="727"/>
      <c r="K78" s="727"/>
      <c r="L78" s="727"/>
      <c r="M78" s="727"/>
      <c r="N78" s="102" t="s">
        <v>13</v>
      </c>
      <c r="O78" s="149">
        <f>BYRCHANGE1+BYRCHANGE2+BYRCHANGE3+BYRCHANGE4</f>
        <v>0</v>
      </c>
      <c r="P78" s="216"/>
      <c r="Q78" s="100"/>
    </row>
    <row r="79" spans="1:17" ht="3" customHeight="1" x14ac:dyDescent="0.2">
      <c r="A79" s="100"/>
      <c r="B79" s="215"/>
      <c r="C79" s="239"/>
      <c r="D79" s="231"/>
      <c r="E79" s="219"/>
      <c r="F79" s="219"/>
      <c r="G79" s="97"/>
      <c r="H79" s="254"/>
      <c r="I79" s="240"/>
      <c r="J79" s="240"/>
      <c r="K79" s="240"/>
      <c r="L79" s="240"/>
      <c r="M79" s="240"/>
      <c r="N79" s="102"/>
      <c r="O79" s="241"/>
      <c r="P79" s="216"/>
      <c r="Q79" s="100"/>
    </row>
    <row r="80" spans="1:17" ht="15.95" customHeight="1" x14ac:dyDescent="0.2">
      <c r="A80" s="100"/>
      <c r="B80" s="215"/>
      <c r="C80" s="239" t="s">
        <v>695</v>
      </c>
      <c r="D80" s="231" t="s">
        <v>609</v>
      </c>
      <c r="E80" s="219"/>
      <c r="F80" s="219"/>
      <c r="G80" s="97"/>
      <c r="H80" s="461" t="s">
        <v>656</v>
      </c>
      <c r="I80" s="727" t="str">
        <f>COURIER1&amp;COURIER2&amp;COURIER3&amp;COURIER4</f>
        <v/>
      </c>
      <c r="J80" s="727"/>
      <c r="K80" s="727"/>
      <c r="L80" s="727"/>
      <c r="M80" s="727"/>
      <c r="N80" s="102" t="s">
        <v>13</v>
      </c>
      <c r="O80" s="149">
        <f>BYRPOS1+BYRPOS2+BYRPOS3+BYRPOS4</f>
        <v>0</v>
      </c>
      <c r="P80" s="216"/>
      <c r="Q80" s="100"/>
    </row>
    <row r="81" spans="1:17" ht="5.25" customHeight="1" thickBot="1" x14ac:dyDescent="0.25">
      <c r="A81" s="100"/>
      <c r="B81" s="215"/>
      <c r="C81" s="233"/>
      <c r="D81" s="243"/>
      <c r="E81" s="243"/>
      <c r="F81" s="243"/>
      <c r="G81" s="243"/>
      <c r="H81" s="243"/>
      <c r="I81" s="243"/>
      <c r="J81" s="243"/>
      <c r="K81" s="243"/>
      <c r="L81" s="243"/>
      <c r="M81" s="234"/>
      <c r="N81" s="234"/>
      <c r="O81" s="234"/>
      <c r="P81" s="216"/>
      <c r="Q81" s="100"/>
    </row>
    <row r="82" spans="1:17" ht="18" customHeight="1" thickBot="1" x14ac:dyDescent="0.25">
      <c r="A82" s="100"/>
      <c r="B82" s="215"/>
      <c r="C82" s="235"/>
      <c r="D82" s="734" t="s">
        <v>557</v>
      </c>
      <c r="E82" s="734"/>
      <c r="F82" s="734"/>
      <c r="G82" s="734"/>
      <c r="H82" s="734"/>
      <c r="I82" s="734"/>
      <c r="J82" s="734"/>
      <c r="K82" s="734"/>
      <c r="L82" s="734"/>
      <c r="M82" s="734"/>
      <c r="N82" s="236" t="s">
        <v>13</v>
      </c>
      <c r="O82" s="85">
        <f>O52+O54+O56+O58+O60+O62+O64+O66+O76+O78+O80+O68+O70+O72+O74</f>
        <v>0</v>
      </c>
      <c r="P82" s="216"/>
      <c r="Q82" s="100"/>
    </row>
    <row r="83" spans="1:17" s="53" customFormat="1" ht="17.25" customHeight="1" thickBot="1" x14ac:dyDescent="0.3">
      <c r="A83" s="294"/>
      <c r="B83" s="226"/>
      <c r="C83" s="755" t="s">
        <v>563</v>
      </c>
      <c r="D83" s="755"/>
      <c r="E83" s="755"/>
      <c r="F83" s="755"/>
      <c r="G83" s="755"/>
      <c r="H83" s="755"/>
      <c r="I83" s="755"/>
      <c r="J83" s="755"/>
      <c r="K83" s="755"/>
      <c r="L83" s="755"/>
      <c r="M83" s="755"/>
      <c r="N83" s="244" t="s">
        <v>13</v>
      </c>
      <c r="O83" s="79">
        <f>TOTALHOTEL+TOTALLOJING+TOTALMILEAGE+TOTALMKNHARIAN+TOTALPELBAGAI+TOTALPUBLICTRANSPORT</f>
        <v>0</v>
      </c>
      <c r="P83" s="228"/>
      <c r="Q83" s="294"/>
    </row>
    <row r="84" spans="1:17" s="53" customFormat="1" ht="5.25" customHeight="1" thickTop="1" thickBot="1" x14ac:dyDescent="0.25">
      <c r="A84" s="294"/>
      <c r="B84" s="226"/>
      <c r="C84" s="339"/>
      <c r="D84" s="339"/>
      <c r="E84" s="339"/>
      <c r="F84" s="339"/>
      <c r="G84" s="339"/>
      <c r="H84" s="339"/>
      <c r="I84" s="339"/>
      <c r="J84" s="339"/>
      <c r="K84" s="339"/>
      <c r="L84" s="339"/>
      <c r="M84" s="339"/>
      <c r="N84" s="237"/>
      <c r="O84" s="245"/>
      <c r="P84" s="228"/>
      <c r="Q84" s="294"/>
    </row>
    <row r="85" spans="1:17" ht="17.25" customHeight="1" thickBot="1" x14ac:dyDescent="0.25">
      <c r="A85" s="100"/>
      <c r="B85" s="215"/>
      <c r="C85" s="676" t="s">
        <v>564</v>
      </c>
      <c r="D85" s="678"/>
      <c r="E85" s="678"/>
      <c r="F85" s="678"/>
      <c r="G85" s="678"/>
      <c r="H85" s="678"/>
      <c r="I85" s="678"/>
      <c r="J85" s="678"/>
      <c r="K85" s="678"/>
      <c r="L85" s="678"/>
      <c r="M85" s="678"/>
      <c r="N85" s="678"/>
      <c r="O85" s="679"/>
      <c r="P85" s="216"/>
      <c r="Q85" s="100"/>
    </row>
    <row r="86" spans="1:17" s="53" customFormat="1" ht="18.75" customHeight="1" x14ac:dyDescent="0.25">
      <c r="A86" s="294"/>
      <c r="B86" s="226"/>
      <c r="C86" s="756" t="s">
        <v>570</v>
      </c>
      <c r="D86" s="756"/>
      <c r="E86" s="756"/>
      <c r="F86" s="757" t="str">
        <f>NAMA&amp;" (No.K/P: "&amp;IC&amp;")"</f>
        <v xml:space="preserve">  (No.K/P: )</v>
      </c>
      <c r="G86" s="757"/>
      <c r="H86" s="757"/>
      <c r="I86" s="757"/>
      <c r="J86" s="757"/>
      <c r="K86" s="757"/>
      <c r="L86" s="757"/>
      <c r="M86" s="757"/>
      <c r="N86" s="246" t="s">
        <v>565</v>
      </c>
      <c r="O86" s="246"/>
      <c r="P86" s="228"/>
      <c r="Q86" s="294"/>
    </row>
    <row r="87" spans="1:17" s="53" customFormat="1" ht="17.25" customHeight="1" x14ac:dyDescent="0.2">
      <c r="A87" s="294"/>
      <c r="B87" s="226"/>
      <c r="C87" s="247" t="s">
        <v>552</v>
      </c>
      <c r="D87" s="754" t="s">
        <v>571</v>
      </c>
      <c r="E87" s="754"/>
      <c r="F87" s="754"/>
      <c r="G87" s="754"/>
      <c r="H87" s="754"/>
      <c r="I87" s="754"/>
      <c r="J87" s="754"/>
      <c r="K87" s="754"/>
      <c r="L87" s="754"/>
      <c r="M87" s="754"/>
      <c r="N87" s="754"/>
      <c r="O87" s="754"/>
      <c r="P87" s="228"/>
      <c r="Q87" s="294"/>
    </row>
    <row r="88" spans="1:17" ht="29.25" customHeight="1" x14ac:dyDescent="0.2">
      <c r="A88" s="100"/>
      <c r="B88" s="215"/>
      <c r="C88" s="247" t="s">
        <v>553</v>
      </c>
      <c r="D88" s="750" t="s">
        <v>1020</v>
      </c>
      <c r="E88" s="750"/>
      <c r="F88" s="750"/>
      <c r="G88" s="750"/>
      <c r="H88" s="750"/>
      <c r="I88" s="750"/>
      <c r="J88" s="750"/>
      <c r="K88" s="750"/>
      <c r="L88" s="750"/>
      <c r="M88" s="750"/>
      <c r="N88" s="750"/>
      <c r="O88" s="750"/>
      <c r="P88" s="216"/>
      <c r="Q88" s="100"/>
    </row>
    <row r="89" spans="1:17" ht="15.75" x14ac:dyDescent="0.25">
      <c r="A89" s="100"/>
      <c r="B89" s="215"/>
      <c r="C89" s="247" t="s">
        <v>554</v>
      </c>
      <c r="D89" s="747" t="s">
        <v>579</v>
      </c>
      <c r="E89" s="747"/>
      <c r="F89" s="747"/>
      <c r="G89" s="747"/>
      <c r="H89" s="747"/>
      <c r="I89" s="99">
        <f>O83</f>
        <v>0</v>
      </c>
      <c r="J89" s="751" t="s">
        <v>1021</v>
      </c>
      <c r="K89" s="751"/>
      <c r="L89" s="751"/>
      <c r="M89" s="751"/>
      <c r="N89" s="751"/>
      <c r="O89" s="751"/>
      <c r="P89" s="216"/>
      <c r="Q89" s="100"/>
    </row>
    <row r="90" spans="1:17" ht="15.75" x14ac:dyDescent="0.25">
      <c r="A90" s="100"/>
      <c r="B90" s="215"/>
      <c r="C90" s="247" t="s">
        <v>555</v>
      </c>
      <c r="D90" s="747" t="s">
        <v>567</v>
      </c>
      <c r="E90" s="747"/>
      <c r="F90" s="747"/>
      <c r="G90" s="752">
        <f>O62</f>
        <v>0</v>
      </c>
      <c r="H90" s="752"/>
      <c r="I90" s="753" t="s">
        <v>572</v>
      </c>
      <c r="J90" s="753"/>
      <c r="K90" s="753"/>
      <c r="L90" s="753"/>
      <c r="M90" s="753"/>
      <c r="N90" s="753"/>
      <c r="O90" s="753"/>
      <c r="P90" s="216"/>
      <c r="Q90" s="100"/>
    </row>
    <row r="91" spans="1:17" ht="15" customHeight="1" x14ac:dyDescent="0.2">
      <c r="A91" s="100"/>
      <c r="B91" s="215"/>
      <c r="C91" s="247" t="s">
        <v>556</v>
      </c>
      <c r="D91" s="747" t="s">
        <v>566</v>
      </c>
      <c r="E91" s="747"/>
      <c r="F91" s="747"/>
      <c r="G91" s="747"/>
      <c r="H91" s="747"/>
      <c r="I91" s="747"/>
      <c r="J91" s="747"/>
      <c r="K91" s="747"/>
      <c r="L91" s="747"/>
      <c r="M91" s="747"/>
      <c r="N91" s="747"/>
      <c r="O91" s="747"/>
      <c r="P91" s="216"/>
      <c r="Q91" s="100"/>
    </row>
    <row r="92" spans="1:17" ht="27.75" customHeight="1" x14ac:dyDescent="0.25">
      <c r="A92" s="100"/>
      <c r="B92" s="215"/>
      <c r="C92" s="748" t="s">
        <v>569</v>
      </c>
      <c r="D92" s="748"/>
      <c r="E92" s="749">
        <f ca="1">NOW()</f>
        <v>44425.360076504629</v>
      </c>
      <c r="F92" s="749"/>
      <c r="G92" s="248"/>
      <c r="H92" s="249"/>
      <c r="I92" s="250"/>
      <c r="J92" s="238"/>
      <c r="K92" s="238"/>
      <c r="L92" s="238"/>
      <c r="M92" s="238"/>
      <c r="N92" s="238"/>
      <c r="O92" s="238"/>
      <c r="P92" s="216"/>
      <c r="Q92" s="100"/>
    </row>
    <row r="93" spans="1:17" x14ac:dyDescent="0.2">
      <c r="A93" s="100"/>
      <c r="B93" s="215"/>
      <c r="C93" s="217"/>
      <c r="D93" s="238"/>
      <c r="E93" s="238"/>
      <c r="F93" s="238"/>
      <c r="G93" s="238"/>
      <c r="H93" s="238"/>
      <c r="I93" s="238"/>
      <c r="J93" s="238"/>
      <c r="L93" s="544"/>
      <c r="M93" s="746" t="s">
        <v>568</v>
      </c>
      <c r="N93" s="746"/>
      <c r="O93" s="746"/>
      <c r="P93" s="216"/>
      <c r="Q93" s="100"/>
    </row>
    <row r="94" spans="1:17" ht="15.75" thickBot="1" x14ac:dyDescent="0.25">
      <c r="A94" s="100"/>
      <c r="B94" s="251"/>
      <c r="C94" s="233"/>
      <c r="D94" s="243"/>
      <c r="E94" s="243"/>
      <c r="F94" s="243"/>
      <c r="G94" s="243"/>
      <c r="H94" s="243"/>
      <c r="I94" s="243"/>
      <c r="J94" s="243"/>
      <c r="K94" s="243"/>
      <c r="L94" s="243"/>
      <c r="M94" s="243"/>
      <c r="N94" s="243"/>
      <c r="O94" s="243"/>
      <c r="P94" s="252"/>
      <c r="Q94" s="100"/>
    </row>
    <row r="95" spans="1:17" ht="5.25" customHeight="1" x14ac:dyDescent="0.2">
      <c r="A95" s="100"/>
      <c r="B95" s="100"/>
      <c r="C95" s="100"/>
      <c r="D95" s="97"/>
      <c r="E95" s="97"/>
      <c r="F95" s="97"/>
      <c r="G95" s="97"/>
      <c r="H95" s="97"/>
      <c r="I95" s="97"/>
      <c r="J95" s="97"/>
      <c r="K95" s="97"/>
      <c r="L95" s="97"/>
      <c r="M95" s="97"/>
      <c r="N95" s="97"/>
      <c r="O95" s="97"/>
      <c r="P95" s="100"/>
      <c r="Q95" s="100"/>
    </row>
    <row r="96" spans="1:17" x14ac:dyDescent="0.2">
      <c r="O96" s="545" t="str">
        <f>"Muka Surat "&amp;"("&amp;IF(SUM('KENYATAAN TUNTUTAN PAGE 2'!I6:I71)=0,"3",IF(SUM('KENYATAAN TUNTUTAN PAGE 3'!I6:I71)=0,"4",IF(SUM('KENYATAAN TUNTUTAN PAGE 4'!I6:I71)=0,"5","6")))+1&amp;"/"&amp;IF(SUM('KENYATAAN TUNTUTAN PAGE 2'!I6:I71)=0,"3",IF(SUM('KENYATAAN TUNTUTAN PAGE 3'!I6:I71)=0,"4",IF(SUM('KENYATAAN TUNTUTAN PAGE 4'!I6:I71)=0,"5","6")))+2&amp;")"</f>
        <v>Muka Surat (4/5)</v>
      </c>
    </row>
  </sheetData>
  <sheetProtection password="C761" sheet="1" objects="1" scenarios="1" selectLockedCells="1"/>
  <dataConsolidate/>
  <mergeCells count="57">
    <mergeCell ref="E31:O31"/>
    <mergeCell ref="E25:I25"/>
    <mergeCell ref="E27:I27"/>
    <mergeCell ref="E29:I29"/>
    <mergeCell ref="E9:I9"/>
    <mergeCell ref="E11:I11"/>
    <mergeCell ref="E13:I13"/>
    <mergeCell ref="E15:I15"/>
    <mergeCell ref="E23:I23"/>
    <mergeCell ref="E19:I19"/>
    <mergeCell ref="E21:I21"/>
    <mergeCell ref="C2:O2"/>
    <mergeCell ref="C3:O3"/>
    <mergeCell ref="E5:I5"/>
    <mergeCell ref="E7:I7"/>
    <mergeCell ref="C17:O17"/>
    <mergeCell ref="D33:M33"/>
    <mergeCell ref="C35:O35"/>
    <mergeCell ref="C48:M48"/>
    <mergeCell ref="C36:O36"/>
    <mergeCell ref="E38:I38"/>
    <mergeCell ref="E40:I40"/>
    <mergeCell ref="C42:O42"/>
    <mergeCell ref="E44:I44"/>
    <mergeCell ref="E46:I46"/>
    <mergeCell ref="I74:M74"/>
    <mergeCell ref="D91:O91"/>
    <mergeCell ref="C92:D92"/>
    <mergeCell ref="E92:F92"/>
    <mergeCell ref="D88:O88"/>
    <mergeCell ref="D89:H89"/>
    <mergeCell ref="J89:O89"/>
    <mergeCell ref="D90:F90"/>
    <mergeCell ref="G90:H90"/>
    <mergeCell ref="I90:O90"/>
    <mergeCell ref="D87:O87"/>
    <mergeCell ref="D82:M82"/>
    <mergeCell ref="C83:M83"/>
    <mergeCell ref="C85:O85"/>
    <mergeCell ref="C86:E86"/>
    <mergeCell ref="F86:M86"/>
    <mergeCell ref="M93:O93"/>
    <mergeCell ref="C50:O50"/>
    <mergeCell ref="I52:M52"/>
    <mergeCell ref="I54:M54"/>
    <mergeCell ref="I56:M56"/>
    <mergeCell ref="I58:M58"/>
    <mergeCell ref="I60:M60"/>
    <mergeCell ref="I80:M80"/>
    <mergeCell ref="I62:M62"/>
    <mergeCell ref="I64:M64"/>
    <mergeCell ref="I66:M66"/>
    <mergeCell ref="I76:M76"/>
    <mergeCell ref="I78:M78"/>
    <mergeCell ref="I68:M68"/>
    <mergeCell ref="I70:M70"/>
    <mergeCell ref="I72:M72"/>
  </mergeCells>
  <dataValidations count="10">
    <dataValidation type="custom" allowBlank="1" showInputMessage="1" showErrorMessage="1" sqref="N86:O86 C89 C90:F90 D87:O87 I90:O90 C86:E86 C91:O91 C87:C88" xr:uid="{00000000-0002-0000-0B00-000000000000}">
      <formula1>"fff"</formula1>
    </dataValidation>
    <dataValidation allowBlank="1" showInputMessage="1" showErrorMessage="1" errorTitle="INPU TIDAK DIBENARKAN!" error="Sila pastikan nama dalam sheet 'MAKLUMAT PEGAWAI' telah dikemaskini!" promptTitle="NAMA PEGAWAI MEMBUAT TUNTUTAN" prompt="Sila pastikan nama dalam sheet 'MAKLUMAT PEGAWAI' telah dikemaskini" sqref="F86" xr:uid="{00000000-0002-0000-0B00-000001000000}"/>
    <dataValidation allowBlank="1" showInputMessage="1" showErrorMessage="1" errorTitle="INPUT TIDAK DIBENARKAN!" error="Pastikan tuntutan pelbagai bagi penggunaan telefon atas urusan rasmi telah dikemaskini" promptTitle="JUMLAH TUNTUTAN TELEFON" prompt="Jumlah tuntutan pelbagai bagi penggunaan telefon atas urusan rasmi" sqref="G90:H90" xr:uid="{00000000-0002-0000-0B00-000002000000}"/>
    <dataValidation allowBlank="1" showInputMessage="1" showErrorMessage="1" errorTitle="INPUT TIDAK DIBENARKAN!" error="Nilai tuntutan dinyatakan adalah berdasarkan kepada Jumlah Keseluruhan Tuntutan Perjalanan seperti dinyatakan diatas" promptTitle="JUMLAH TUNTUTAN KESELURUHAN" prompt="Sila pastikan semua tuntutan telah dikemaskini" sqref="I89" xr:uid="{00000000-0002-0000-0B00-000003000000}"/>
    <dataValidation allowBlank="1" showInputMessage="1" showErrorMessage="1" errorTitle="INPUT TIDAK DIBENARKAN!" error="Input tidak dibenarkan! sila pastikan semua jenis tuntutan telah dikemaskini" promptTitle="JUMLAH TUNTUTAN PERJALANAN" prompt="Sila pastikan semua maklumat tuntutan telah dikemaskini" sqref="O83" xr:uid="{00000000-0002-0000-0B00-000004000000}"/>
    <dataValidation allowBlank="1" showInputMessage="1" showErrorMessage="1" errorTitle="INPUT TIDAK DIBENARKAN!" error="Input tidak dibenarkan! pastikan jenis pengangkutan awam dan resit telah dikemaskini" promptTitle="JUMLAH TUNTUTAN PERJALANAN" prompt="Sila pastikan jenis tuntutan pelbagai dan no.resit/tempahan telah dikemaskini" sqref="O84" xr:uid="{00000000-0002-0000-0B00-000005000000}"/>
    <dataValidation type="custom" allowBlank="1" showInputMessage="1" showErrorMessage="1" errorTitle="INPUT TIDAK DIBENARKAN!" error="Pastikan maklumat berkaitan dikemaskini!" promptTitle="JUMLAH TUNTUTAN" prompt="Jumlah keseluruhan tuntutan elaun lojing" sqref="O49" xr:uid="{00000000-0002-0000-0B00-000006000000}">
      <formula1>"fff"</formula1>
    </dataValidation>
    <dataValidation allowBlank="1" showInputMessage="1" showErrorMessage="1" errorTitle="INPUT TIDAK DIBENARKAN!" error="Pastikan maklumat berkaitan dikemaskini!" promptTitle="JUMLAH TUNTUTAN BSH" prompt="Jumlah keseluruhan tuntutan Bayaran Sewa Hotel yang layak dituntut" sqref="O33:O34" xr:uid="{00000000-0002-0000-0B00-000007000000}"/>
    <dataValidation allowBlank="1" showInputMessage="1" showErrorMessage="1" errorTitle="INPUT TIDAK DIBENARKAN!" error="Input tidak dibenarkan! pastikan jenis tuntutan pelbagai dan resit telah dikemaskini" promptTitle="JUMLAH TUNTUTAN PELBAGAI" prompt="Sila pastikan jenis tuntutan pelbagai dan no.resit/tempahan telah dikemaskini" sqref="O82" xr:uid="{00000000-0002-0000-0B00-000008000000}"/>
    <dataValidation allowBlank="1" showInputMessage="1" showErrorMessage="1" errorTitle="INPUT TIDAK DIBENARKAN!" error="Pastikan maklumat berkaitan dikemaskini!" promptTitle="JUMLAH TUNTUTAN" prompt="Jumlah keseluruhan tuntutan elaun lojing" sqref="O48" xr:uid="{00000000-0002-0000-0B00-000009000000}"/>
  </dataValidations>
  <printOptions horizontalCentered="1"/>
  <pageMargins left="0.23622047244094491" right="0.23622047244094491" top="0.27559055118110237" bottom="0.28999999999999998" header="0.19685039370078741" footer="0.2"/>
  <pageSetup paperSize="9" scale="82" orientation="portrait" horizontalDpi="4294967294" verticalDpi="4294967294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INPUT TIDAK DIBENARKAN!" error="Sila masuk bilangan hari tuntutan elaun makan" promptTitle="PILIHAN BILANGAN HARI TUNTUTAN" prompt="Sila masukkan bilangan hari tuntutan elaun makan kadar Semenanjung Malaysia" xr:uid="{00000000-0002-0000-0B00-00000A000000}">
          <x14:formula1>
            <xm:f>'SENARAI JAWATAN'!$G$4:$G$1004</xm:f>
          </x14:formula1>
          <xm:sqref>C37 C4 C10</xm:sqref>
        </x14:dataValidation>
        <x14:dataValidation type="list" allowBlank="1" showInputMessage="1" showErrorMessage="1" errorTitle="INPUT TIDAK DIBENARKAN!" error="Sila masuk bilangan hari tuntutan elaun harian (sekiranya bertugas luar melebihi 8 Jam)" promptTitle="PILIHAN BILANGAN HARI TUNTUTAN" prompt="Sila masukkan bilangan hari tuntutan elaun harian kadar Semenanjung Malaysia (Sekiranya telah bertugas luar melebihi 8 Jam)" xr:uid="{00000000-0002-0000-0B00-00000B000000}">
          <x14:formula1>
            <xm:f>'SENARAI JAWATAN'!$G$4:$G$1004</xm:f>
          </x14:formula1>
          <xm:sqref>C40 C7 C9 C13 C15</xm:sqref>
        </x14:dataValidation>
        <x14:dataValidation type="list" allowBlank="1" showInputMessage="1" showErrorMessage="1" errorTitle="INPUT TIDAK DIBENARKAN!" error="Sila masuk bilangan hari tuntutan elaun makan" promptTitle="PILIHAN BILANGAN HARI TUNTUTAN" prompt="Sila masukkan bilangan hari tuntutan elaun makan kadar Sabah Sarawak &amp; W.P. Labuan" xr:uid="{00000000-0002-0000-0B00-00000C000000}">
          <x14:formula1>
            <xm:f>'SENARAI JAWATAN'!$G$4:$G$1004</xm:f>
          </x14:formula1>
          <xm:sqref>C41 C44 C19 C8 C16 C14 C23 C27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  <pageSetUpPr fitToPage="1"/>
  </sheetPr>
  <dimension ref="A1:Z112"/>
  <sheetViews>
    <sheetView showGridLines="0" topLeftCell="A16" zoomScale="80" zoomScaleNormal="80" zoomScaleSheetLayoutView="100" workbookViewId="0">
      <selection activeCell="T57" sqref="T57"/>
    </sheetView>
  </sheetViews>
  <sheetFormatPr defaultRowHeight="15" x14ac:dyDescent="0.2"/>
  <cols>
    <col min="1" max="1" width="1.42578125" customWidth="1"/>
    <col min="2" max="2" width="0.85546875" customWidth="1"/>
    <col min="3" max="3" width="3.42578125" customWidth="1"/>
    <col min="4" max="4" width="9.85546875" style="9" customWidth="1"/>
    <col min="5" max="5" width="3.7109375" style="9" customWidth="1"/>
    <col min="6" max="6" width="14.85546875" style="9" customWidth="1"/>
    <col min="7" max="7" width="1.28515625" style="9" customWidth="1"/>
    <col min="8" max="8" width="14.42578125" style="9" customWidth="1"/>
    <col min="9" max="9" width="15.7109375" style="9" customWidth="1"/>
    <col min="10" max="10" width="6.42578125" style="9" customWidth="1"/>
    <col min="11" max="11" width="7.7109375" style="9" customWidth="1"/>
    <col min="12" max="12" width="8.5703125" style="9" bestFit="1" customWidth="1"/>
    <col min="13" max="13" width="9.140625" style="9"/>
    <col min="14" max="14" width="4.42578125" style="9" customWidth="1"/>
    <col min="15" max="15" width="15.140625" style="9" customWidth="1"/>
    <col min="16" max="16" width="0.85546875" customWidth="1"/>
    <col min="17" max="17" width="1.140625" customWidth="1"/>
  </cols>
  <sheetData>
    <row r="1" spans="1:26" ht="6" customHeight="1" thickBot="1" x14ac:dyDescent="0.25">
      <c r="A1" s="100"/>
      <c r="B1" s="100"/>
      <c r="C1" s="100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100"/>
      <c r="Q1" s="100"/>
      <c r="R1" s="100"/>
      <c r="S1" s="100"/>
      <c r="T1" s="100"/>
      <c r="U1" s="100"/>
      <c r="V1" s="100"/>
      <c r="W1" s="100"/>
      <c r="X1" s="100"/>
      <c r="Y1" s="100"/>
      <c r="Z1" s="100"/>
    </row>
    <row r="2" spans="1:26" ht="5.25" customHeight="1" thickBot="1" x14ac:dyDescent="0.25">
      <c r="A2" s="100"/>
      <c r="B2" s="212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4"/>
      <c r="Q2" s="100"/>
      <c r="R2" s="100"/>
      <c r="S2" s="100"/>
      <c r="T2" s="100"/>
      <c r="U2" s="100"/>
      <c r="V2" s="100"/>
      <c r="W2" s="100"/>
      <c r="X2" s="100"/>
      <c r="Y2" s="100"/>
      <c r="Z2" s="100"/>
    </row>
    <row r="3" spans="1:26" ht="18" customHeight="1" thickBot="1" x14ac:dyDescent="0.25">
      <c r="A3" s="100"/>
      <c r="B3" s="215"/>
      <c r="C3" s="792" t="s">
        <v>539</v>
      </c>
      <c r="D3" s="793"/>
      <c r="E3" s="793"/>
      <c r="F3" s="793"/>
      <c r="G3" s="793"/>
      <c r="H3" s="793"/>
      <c r="I3" s="793"/>
      <c r="J3" s="793"/>
      <c r="K3" s="793"/>
      <c r="L3" s="793"/>
      <c r="M3" s="793"/>
      <c r="N3" s="793"/>
      <c r="O3" s="794"/>
      <c r="P3" s="216"/>
      <c r="Q3" s="100"/>
      <c r="R3" s="100"/>
      <c r="S3" s="100"/>
      <c r="T3" s="100"/>
      <c r="U3" s="100"/>
      <c r="V3" s="100"/>
      <c r="W3" s="100"/>
      <c r="X3" s="100"/>
      <c r="Y3" s="100"/>
      <c r="Z3" s="100"/>
    </row>
    <row r="4" spans="1:26" ht="15.75" customHeight="1" thickBot="1" x14ac:dyDescent="0.25">
      <c r="A4" s="100"/>
      <c r="B4" s="215"/>
      <c r="C4" s="770" t="s">
        <v>644</v>
      </c>
      <c r="D4" s="771"/>
      <c r="E4" s="771"/>
      <c r="F4" s="771"/>
      <c r="G4" s="771"/>
      <c r="H4" s="771"/>
      <c r="I4" s="771"/>
      <c r="J4" s="771"/>
      <c r="K4" s="771"/>
      <c r="L4" s="771"/>
      <c r="M4" s="771"/>
      <c r="N4" s="771"/>
      <c r="O4" s="772"/>
      <c r="P4" s="216"/>
      <c r="Q4" s="105"/>
      <c r="R4" s="100"/>
      <c r="S4" s="100"/>
      <c r="T4" s="100"/>
      <c r="U4" s="100"/>
      <c r="V4" s="100"/>
      <c r="W4" s="100"/>
      <c r="X4" s="100"/>
      <c r="Y4" s="100"/>
      <c r="Z4" s="100"/>
    </row>
    <row r="5" spans="1:26" ht="5.25" customHeight="1" x14ac:dyDescent="0.2">
      <c r="A5" s="100"/>
      <c r="B5" s="215"/>
      <c r="C5" s="217"/>
      <c r="D5" s="282"/>
      <c r="E5" s="282"/>
      <c r="F5" s="282"/>
      <c r="G5" s="282"/>
      <c r="H5" s="282"/>
      <c r="I5" s="282"/>
      <c r="J5" s="282"/>
      <c r="K5" s="283"/>
      <c r="L5" s="282"/>
      <c r="M5" s="282"/>
      <c r="N5" s="282"/>
      <c r="O5" s="282"/>
      <c r="P5" s="216"/>
      <c r="Q5" s="100"/>
      <c r="R5" s="100"/>
      <c r="S5" s="100"/>
      <c r="T5" s="100"/>
      <c r="U5" s="100"/>
      <c r="V5" s="100"/>
      <c r="W5" s="100"/>
      <c r="X5" s="100"/>
      <c r="Y5" s="100"/>
      <c r="Z5" s="100"/>
    </row>
    <row r="6" spans="1:26" ht="14.25" customHeight="1" x14ac:dyDescent="0.2">
      <c r="A6" s="100"/>
      <c r="B6" s="215"/>
      <c r="C6" s="762" t="s">
        <v>640</v>
      </c>
      <c r="D6" s="763" t="s">
        <v>576</v>
      </c>
      <c r="E6" s="763"/>
      <c r="F6" s="763"/>
      <c r="G6" s="764"/>
      <c r="H6" s="352" t="s">
        <v>355</v>
      </c>
      <c r="I6" s="353" t="s">
        <v>541</v>
      </c>
      <c r="J6" s="765"/>
      <c r="K6" s="766"/>
      <c r="L6" s="767" t="s">
        <v>580</v>
      </c>
      <c r="M6" s="768"/>
      <c r="N6" s="769"/>
      <c r="O6" s="354">
        <f>(BYRHOTSTSMMESY1+BYRHOTSTSMMESY2+BYRHOTSTSMMESY3+BYRHOTSTSMMESY4)/IF(BILHOTSTSMMESY=0,1,BILHOTSTSMMESY)</f>
        <v>0</v>
      </c>
      <c r="P6" s="216"/>
      <c r="Q6" s="100"/>
      <c r="R6" s="355"/>
      <c r="S6" s="100"/>
      <c r="T6" s="100"/>
      <c r="U6" s="100"/>
      <c r="V6" s="100"/>
      <c r="W6" s="100"/>
      <c r="X6" s="100"/>
      <c r="Y6" s="100"/>
      <c r="Z6" s="100"/>
    </row>
    <row r="7" spans="1:26" ht="3.75" customHeight="1" x14ac:dyDescent="0.2">
      <c r="A7" s="100"/>
      <c r="B7" s="215"/>
      <c r="C7" s="762"/>
      <c r="D7" s="356"/>
      <c r="E7" s="356"/>
      <c r="F7" s="357"/>
      <c r="G7" s="356"/>
      <c r="H7" s="356"/>
      <c r="I7" s="356"/>
      <c r="J7" s="356"/>
      <c r="K7" s="358"/>
      <c r="L7" s="356"/>
      <c r="M7" s="356"/>
      <c r="N7" s="356"/>
      <c r="O7" s="356"/>
      <c r="P7" s="216"/>
      <c r="Q7" s="100"/>
      <c r="R7" s="359"/>
      <c r="S7" s="100"/>
      <c r="T7" s="100"/>
      <c r="U7" s="100"/>
      <c r="V7" s="100"/>
      <c r="W7" s="100"/>
      <c r="X7" s="100"/>
      <c r="Y7" s="100"/>
      <c r="Z7" s="100"/>
    </row>
    <row r="8" spans="1:26" ht="14.25" customHeight="1" x14ac:dyDescent="0.2">
      <c r="A8" s="100"/>
      <c r="B8" s="215"/>
      <c r="C8" s="762"/>
      <c r="D8" s="763" t="s">
        <v>577</v>
      </c>
      <c r="E8" s="763"/>
      <c r="F8" s="763"/>
      <c r="G8" s="764"/>
      <c r="H8" s="154">
        <f>IF(ISBLANK(O8),0,IF(OR(O8="Mesyuarat",O8="Bertugas Rasmi",O8="Persidangan",O8="Kursus Pra-Perkhidmatan")=TRUE,IF(K8="A",O6,(IF(AND(OR(K8="B",K8="C")=TRUE,OR(H6="Superior",H6="Standard")=TRUE)=TRUE,O6,IF(AND(K8&gt;52,H6="Standard")=TRUE,O6,IF(K8&lt;17,IF(O6&gt;S111,S111,O6),IF(K8&lt;27,IF(O6&gt;S110,S110,O6),IF(K8&lt;41,IF(O6&gt;S109,S109,O6),IF(K8&lt;45,IF(O6&gt;S108,S108,O6),IF(K8&lt;53,IF(O6&gt;S107,S107,O6),0))))))))),IF(AND(OR(K8&gt;52,K8="A",K8="B",K8="C")=TRUE,H6="Standard")=TRUE,O6,IF(K8&lt;17,IF(O6&gt;W111,W111,O6),IF(K8&lt;27,IF(O6&gt;W110,W110,O6),IF(K8&lt;41,IF(O6&gt;W109,W109,O6),IF(K8&lt;45,IF(O6&gt;W108,W108,O6),IF(K8&lt;53,IF(O6&gt;W107,W107,O6),0))))))))</f>
        <v>0</v>
      </c>
      <c r="I8" s="360" t="s">
        <v>581</v>
      </c>
      <c r="J8" s="155" t="str">
        <f>IF(ISBLANK('MAKLUMAT PEGAWAI'!AA21)=TRUE,"",'MAKLUMAT PEGAWAI'!AA21)</f>
        <v>W</v>
      </c>
      <c r="K8" s="156">
        <f>IF(ISBLANK(GRED)=TRUE,"",GRED)</f>
        <v>29</v>
      </c>
      <c r="L8" s="767" t="s">
        <v>582</v>
      </c>
      <c r="M8" s="768"/>
      <c r="N8" s="769"/>
      <c r="O8" s="361" t="s">
        <v>661</v>
      </c>
      <c r="P8" s="216"/>
      <c r="Q8" s="100"/>
      <c r="R8" s="359"/>
      <c r="S8" s="294"/>
      <c r="T8" s="100"/>
      <c r="U8" s="100"/>
      <c r="V8" s="100"/>
      <c r="W8" s="100"/>
      <c r="X8" s="100"/>
      <c r="Y8" s="100"/>
      <c r="Z8" s="100"/>
    </row>
    <row r="9" spans="1:26" ht="4.5" customHeight="1" x14ac:dyDescent="0.2">
      <c r="A9" s="100"/>
      <c r="B9" s="215"/>
      <c r="C9" s="762"/>
      <c r="D9" s="362"/>
      <c r="E9" s="362"/>
      <c r="F9" s="363"/>
      <c r="G9" s="363"/>
      <c r="H9" s="364"/>
      <c r="I9" s="365"/>
      <c r="J9" s="366"/>
      <c r="K9" s="367"/>
      <c r="L9" s="368"/>
      <c r="M9" s="368"/>
      <c r="N9" s="368"/>
      <c r="O9" s="369"/>
      <c r="P9" s="216"/>
      <c r="Q9" s="100"/>
      <c r="R9" s="359"/>
      <c r="S9" s="100"/>
      <c r="T9" s="100"/>
      <c r="U9" s="100"/>
      <c r="V9" s="100"/>
      <c r="W9" s="100"/>
      <c r="X9" s="100"/>
      <c r="Y9" s="100"/>
      <c r="Z9" s="100"/>
    </row>
    <row r="10" spans="1:26" ht="6" customHeight="1" thickBot="1" x14ac:dyDescent="0.25">
      <c r="A10" s="100"/>
      <c r="B10" s="215"/>
      <c r="C10" s="370"/>
      <c r="D10" s="371"/>
      <c r="E10" s="371"/>
      <c r="F10" s="371"/>
      <c r="G10" s="371"/>
      <c r="H10" s="371"/>
      <c r="I10" s="371"/>
      <c r="J10" s="371"/>
      <c r="K10" s="371"/>
      <c r="L10" s="371"/>
      <c r="M10" s="371"/>
      <c r="N10" s="371"/>
      <c r="O10" s="372"/>
      <c r="P10" s="216"/>
      <c r="Q10" s="100"/>
      <c r="R10" s="359"/>
      <c r="S10" s="100"/>
      <c r="T10" s="100"/>
      <c r="U10" s="100"/>
      <c r="V10" s="100"/>
      <c r="W10" s="100"/>
      <c r="X10" s="100"/>
      <c r="Y10" s="100"/>
      <c r="Z10" s="100"/>
    </row>
    <row r="11" spans="1:26" ht="5.25" customHeight="1" x14ac:dyDescent="0.2">
      <c r="A11" s="100"/>
      <c r="B11" s="215"/>
      <c r="C11" s="373"/>
      <c r="D11" s="374"/>
      <c r="E11" s="374"/>
      <c r="F11" s="374"/>
      <c r="G11" s="374"/>
      <c r="H11" s="374"/>
      <c r="I11" s="374"/>
      <c r="J11" s="374"/>
      <c r="K11" s="375"/>
      <c r="L11" s="374"/>
      <c r="M11" s="374"/>
      <c r="N11" s="374"/>
      <c r="O11" s="374"/>
      <c r="P11" s="216"/>
      <c r="Q11" s="100"/>
      <c r="R11" s="359"/>
      <c r="S11" s="100"/>
      <c r="T11" s="100"/>
      <c r="U11" s="100"/>
      <c r="V11" s="100"/>
      <c r="W11" s="100"/>
      <c r="X11" s="100"/>
      <c r="Y11" s="100"/>
      <c r="Z11" s="100"/>
    </row>
    <row r="12" spans="1:26" ht="14.25" customHeight="1" x14ac:dyDescent="0.2">
      <c r="A12" s="100"/>
      <c r="B12" s="215"/>
      <c r="C12" s="762" t="s">
        <v>641</v>
      </c>
      <c r="D12" s="763" t="s">
        <v>576</v>
      </c>
      <c r="E12" s="763"/>
      <c r="F12" s="763"/>
      <c r="G12" s="764"/>
      <c r="H12" s="352" t="s">
        <v>355</v>
      </c>
      <c r="I12" s="353" t="s">
        <v>541</v>
      </c>
      <c r="J12" s="765"/>
      <c r="K12" s="766"/>
      <c r="L12" s="767" t="s">
        <v>580</v>
      </c>
      <c r="M12" s="768"/>
      <c r="N12" s="769"/>
      <c r="O12" s="354">
        <f>(BYRHOTSTSMLAT1+BYRHOTSTSMLAT2+BYRHOTSTSMLAT3+BYRHOTSTSMLAT4)/IF(BILHOTSTSMLAT=0,1,BILHOTSTSMLAT)</f>
        <v>0</v>
      </c>
      <c r="P12" s="216"/>
      <c r="Q12" s="100"/>
      <c r="R12" s="359"/>
      <c r="S12" s="100"/>
      <c r="T12" s="100"/>
      <c r="U12" s="100"/>
      <c r="V12" s="100"/>
      <c r="W12" s="100"/>
      <c r="X12" s="100"/>
      <c r="Y12" s="100"/>
      <c r="Z12" s="100"/>
    </row>
    <row r="13" spans="1:26" ht="3.75" customHeight="1" x14ac:dyDescent="0.2">
      <c r="A13" s="100"/>
      <c r="B13" s="215"/>
      <c r="C13" s="762"/>
      <c r="D13" s="356"/>
      <c r="E13" s="356"/>
      <c r="F13" s="357"/>
      <c r="G13" s="356"/>
      <c r="H13" s="356"/>
      <c r="I13" s="356"/>
      <c r="J13" s="356"/>
      <c r="K13" s="358"/>
      <c r="L13" s="356"/>
      <c r="M13" s="356"/>
      <c r="N13" s="356"/>
      <c r="O13" s="356"/>
      <c r="P13" s="216"/>
      <c r="Q13" s="100"/>
      <c r="R13" s="359"/>
      <c r="S13" s="100"/>
      <c r="T13" s="100"/>
      <c r="U13" s="100"/>
      <c r="V13" s="100"/>
      <c r="W13" s="100"/>
      <c r="X13" s="100"/>
      <c r="Y13" s="100"/>
      <c r="Z13" s="100"/>
    </row>
    <row r="14" spans="1:26" ht="14.25" customHeight="1" x14ac:dyDescent="0.2">
      <c r="A14" s="100"/>
      <c r="B14" s="215"/>
      <c r="C14" s="762"/>
      <c r="D14" s="763" t="s">
        <v>577</v>
      </c>
      <c r="E14" s="763"/>
      <c r="F14" s="763"/>
      <c r="G14" s="764"/>
      <c r="H14" s="154">
        <f>IF(OR(O14="Mesyuarat",O14="Bertugas Rasmi",O14="Persidangan",O14="Kursus Pra-Perkhidmatan")=TRUE,IF(K14="A",O12,(IF(AND(OR(K14="B",K14="C")=TRUE,OR(H12="Superior",H12="Standard")=TRUE)=TRUE,O12,IF(AND(K14&gt;52,H12="Standard")=TRUE,O12,IF(K14&lt;17,IF(O12&gt;S111,S111,O12),IF(K14&lt;27,IF(O12&gt;S110,S110,O12),IF(K14&lt;41,IF(O12&gt;S109,S109,O12),IF(K14&lt;45,IF(O12&gt;S108,S108,O12),IF(K14&lt;53,IF(O12&gt;S107,S107,O12),0))))))))),IF(AND(OR(K14&gt;52,K14="A",K14="B",K14="C")=TRUE,H12="Standard")=TRUE,O12,IF(K14&lt;17,IF(O12&gt;W111,W111,O12),IF(K14&lt;27,IF(O12&gt;W110,W110,O12),IF(K14&lt;41,IF(O12&gt;W109,W109,O12),IF(K14&lt;45,IF(O12&gt;W108,W108,O12),IF(K14&lt;53,IF(O12&gt;W107,W107,O12),0)))))))</f>
        <v>0</v>
      </c>
      <c r="I14" s="360" t="s">
        <v>581</v>
      </c>
      <c r="J14" s="155" t="str">
        <f>IF(ISBLANK('MAKLUMAT PEGAWAI'!AA21)=TRUE,"",'MAKLUMAT PEGAWAI'!AA21)</f>
        <v>W</v>
      </c>
      <c r="K14" s="156">
        <f>IF(ISBLANK(GRED)=TRUE,"",GRED)</f>
        <v>29</v>
      </c>
      <c r="L14" s="767" t="s">
        <v>582</v>
      </c>
      <c r="M14" s="768"/>
      <c r="N14" s="769"/>
      <c r="O14" s="376" t="s">
        <v>670</v>
      </c>
      <c r="P14" s="216"/>
      <c r="Q14" s="100"/>
      <c r="R14" s="359"/>
      <c r="S14" s="294"/>
      <c r="T14" s="100"/>
      <c r="U14" s="100"/>
      <c r="V14" s="100"/>
      <c r="W14" s="100"/>
      <c r="X14" s="100"/>
      <c r="Y14" s="100"/>
      <c r="Z14" s="100"/>
    </row>
    <row r="15" spans="1:26" ht="4.5" customHeight="1" x14ac:dyDescent="0.2">
      <c r="A15" s="100"/>
      <c r="B15" s="215"/>
      <c r="C15" s="762"/>
      <c r="D15" s="362"/>
      <c r="E15" s="362"/>
      <c r="F15" s="363"/>
      <c r="G15" s="363"/>
      <c r="H15" s="364"/>
      <c r="I15" s="365"/>
      <c r="J15" s="366"/>
      <c r="K15" s="367"/>
      <c r="L15" s="368"/>
      <c r="M15" s="368"/>
      <c r="N15" s="368"/>
      <c r="O15" s="369"/>
      <c r="P15" s="216"/>
      <c r="Q15" s="100"/>
      <c r="R15" s="359"/>
      <c r="S15" s="100"/>
      <c r="T15" s="100"/>
      <c r="U15" s="100"/>
      <c r="V15" s="100"/>
      <c r="W15" s="100"/>
      <c r="X15" s="100"/>
      <c r="Y15" s="100"/>
      <c r="Z15" s="100"/>
    </row>
    <row r="16" spans="1:26" ht="6" customHeight="1" thickBot="1" x14ac:dyDescent="0.25">
      <c r="A16" s="100"/>
      <c r="B16" s="215"/>
      <c r="C16" s="233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77"/>
      <c r="P16" s="216"/>
      <c r="Q16" s="100"/>
      <c r="R16" s="100"/>
      <c r="S16" s="100"/>
      <c r="T16" s="100"/>
      <c r="U16" s="100"/>
      <c r="V16" s="100"/>
      <c r="W16" s="100"/>
      <c r="X16" s="100"/>
      <c r="Y16" s="100"/>
      <c r="Z16" s="100"/>
    </row>
    <row r="17" spans="1:26" ht="5.25" customHeight="1" x14ac:dyDescent="0.2">
      <c r="A17" s="100"/>
      <c r="B17" s="215"/>
      <c r="C17" s="217"/>
      <c r="D17" s="282"/>
      <c r="E17" s="282"/>
      <c r="F17" s="282"/>
      <c r="G17" s="282"/>
      <c r="H17" s="282"/>
      <c r="I17" s="282"/>
      <c r="J17" s="282"/>
      <c r="K17" s="283"/>
      <c r="L17" s="282"/>
      <c r="M17" s="282"/>
      <c r="N17" s="282"/>
      <c r="O17" s="282"/>
      <c r="P17" s="216"/>
      <c r="Q17" s="100"/>
      <c r="R17" s="100"/>
      <c r="S17" s="100"/>
      <c r="T17" s="100"/>
      <c r="U17" s="100"/>
      <c r="V17" s="100"/>
      <c r="W17" s="100"/>
      <c r="X17" s="100"/>
      <c r="Y17" s="100"/>
      <c r="Z17" s="100"/>
    </row>
    <row r="18" spans="1:26" ht="14.25" customHeight="1" x14ac:dyDescent="0.2">
      <c r="A18" s="100"/>
      <c r="B18" s="215"/>
      <c r="C18" s="786" t="s">
        <v>640</v>
      </c>
      <c r="D18" s="787" t="s">
        <v>576</v>
      </c>
      <c r="E18" s="787"/>
      <c r="F18" s="787"/>
      <c r="G18" s="788"/>
      <c r="H18" s="377" t="s">
        <v>356</v>
      </c>
      <c r="I18" s="378" t="s">
        <v>541</v>
      </c>
      <c r="J18" s="801"/>
      <c r="K18" s="802"/>
      <c r="L18" s="789" t="s">
        <v>580</v>
      </c>
      <c r="M18" s="790"/>
      <c r="N18" s="791"/>
      <c r="O18" s="379">
        <f>(BYRHOTSUPSMMESY1+BYRHOTSUPSMMESY2+BYRHOTSUPSMMESY3+BYRHOTSUPSMMESY4)/IF(BILHOTSUPSMMESY=0,1,BILHOTSUPSMMESY)</f>
        <v>0</v>
      </c>
      <c r="P18" s="216"/>
      <c r="Q18" s="100"/>
      <c r="R18" s="355"/>
      <c r="S18" s="100"/>
      <c r="T18" s="100"/>
      <c r="U18" s="100"/>
      <c r="V18" s="100"/>
      <c r="W18" s="100"/>
      <c r="X18" s="100"/>
      <c r="Y18" s="100"/>
      <c r="Z18" s="100"/>
    </row>
    <row r="19" spans="1:26" ht="3.75" customHeight="1" x14ac:dyDescent="0.2">
      <c r="A19" s="100"/>
      <c r="B19" s="215"/>
      <c r="C19" s="786"/>
      <c r="D19" s="282"/>
      <c r="E19" s="282"/>
      <c r="F19" s="97"/>
      <c r="G19" s="282"/>
      <c r="H19" s="282"/>
      <c r="I19" s="282"/>
      <c r="J19" s="282"/>
      <c r="K19" s="283"/>
      <c r="L19" s="282"/>
      <c r="M19" s="282"/>
      <c r="N19" s="282"/>
      <c r="O19" s="282"/>
      <c r="P19" s="216"/>
      <c r="Q19" s="100"/>
      <c r="R19" s="359"/>
      <c r="S19" s="100"/>
      <c r="T19" s="100"/>
      <c r="U19" s="100"/>
      <c r="V19" s="100"/>
      <c r="W19" s="100"/>
      <c r="X19" s="100"/>
      <c r="Y19" s="100"/>
      <c r="Z19" s="100"/>
    </row>
    <row r="20" spans="1:26" ht="14.25" customHeight="1" x14ac:dyDescent="0.2">
      <c r="A20" s="100"/>
      <c r="B20" s="215"/>
      <c r="C20" s="786"/>
      <c r="D20" s="718" t="s">
        <v>577</v>
      </c>
      <c r="E20" s="718"/>
      <c r="F20" s="718"/>
      <c r="G20" s="732"/>
      <c r="H20" s="80">
        <f>IF(ISBLANK(O20),0,IF(OR(O20="Mesyuarat",O20="Bertugas Rasmi",O20="Persidangan",O20="Kursus Pra-Perkhidmatan")=TRUE,IF(K20="A",O18,(IF(AND(OR(K20="B",K20="C")=TRUE,OR(H18="Superior",H18="Standard")=TRUE)=TRUE,O18,IF(AND(K20&gt;52,H18="Standard")=TRUE,O18,IF(K20&lt;17,IF(O18&gt;S111,S111,O18),IF(K20&lt;27,IF(O18&gt;S110,S110,O18),IF(K20&lt;41,IF(O18&gt;S109,S109,O18),IF(K20&lt;45,IF(O18&gt;S108,S108,O18),IF(K20&lt;53,IF(O18&gt;S107,S107,O18),0))))))))),IF(AND(OR(K20&gt;52,K20="A",K20="B",K20="C")=TRUE,H18="Standard")=TRUE,O18,IF(K20&lt;17,IF(O18&gt;W111,W111,O18),IF(K20&lt;27,IF(O18&gt;W110,W110,O18),IF(K20&lt;41,IF(O18&gt;W109,W109,O18),IF(K20&lt;45,IF(O18&gt;W108,W108,O18),IF(K20&lt;53,IF(O18&gt;W107,W107,O18),0))))))))</f>
        <v>0</v>
      </c>
      <c r="I20" s="341" t="s">
        <v>581</v>
      </c>
      <c r="J20" s="88" t="str">
        <f>IF(ISBLANK('MAKLUMAT PEGAWAI'!AA33)=TRUE,"",'MAKLUMAT PEGAWAI'!AA33)</f>
        <v/>
      </c>
      <c r="K20" s="87">
        <f>IF(ISBLANK(GRED)=TRUE,"",GRED)</f>
        <v>29</v>
      </c>
      <c r="L20" s="803" t="s">
        <v>582</v>
      </c>
      <c r="M20" s="724"/>
      <c r="N20" s="804"/>
      <c r="O20" s="361" t="s">
        <v>661</v>
      </c>
      <c r="P20" s="216"/>
      <c r="Q20" s="100"/>
      <c r="R20" s="359"/>
      <c r="S20" s="294"/>
      <c r="T20" s="100"/>
      <c r="U20" s="100"/>
      <c r="V20" s="100"/>
      <c r="W20" s="100"/>
      <c r="X20" s="100"/>
      <c r="Y20" s="100"/>
      <c r="Z20" s="100"/>
    </row>
    <row r="21" spans="1:26" ht="4.5" customHeight="1" x14ac:dyDescent="0.2">
      <c r="A21" s="100"/>
      <c r="B21" s="215"/>
      <c r="C21" s="786"/>
      <c r="D21" s="380"/>
      <c r="E21" s="380"/>
      <c r="F21" s="381"/>
      <c r="G21" s="381"/>
      <c r="H21" s="382"/>
      <c r="I21" s="383"/>
      <c r="J21" s="384"/>
      <c r="K21" s="385"/>
      <c r="L21" s="386"/>
      <c r="M21" s="386"/>
      <c r="N21" s="386"/>
      <c r="O21" s="387"/>
      <c r="P21" s="216"/>
      <c r="Q21" s="100"/>
      <c r="R21" s="359"/>
      <c r="S21" s="100"/>
      <c r="T21" s="100"/>
      <c r="U21" s="100"/>
      <c r="V21" s="100"/>
      <c r="W21" s="100"/>
      <c r="X21" s="100"/>
      <c r="Y21" s="100"/>
      <c r="Z21" s="100"/>
    </row>
    <row r="22" spans="1:26" ht="6" customHeight="1" thickBot="1" x14ac:dyDescent="0.25">
      <c r="A22" s="100"/>
      <c r="B22" s="215"/>
      <c r="C22" s="233"/>
      <c r="D22" s="267"/>
      <c r="E22" s="267"/>
      <c r="F22" s="267"/>
      <c r="G22" s="267"/>
      <c r="H22" s="267"/>
      <c r="I22" s="267"/>
      <c r="J22" s="267"/>
      <c r="K22" s="267"/>
      <c r="L22" s="267"/>
      <c r="M22" s="267"/>
      <c r="N22" s="267"/>
      <c r="O22" s="388"/>
      <c r="P22" s="216"/>
      <c r="Q22" s="100"/>
      <c r="R22" s="359"/>
      <c r="S22" s="100"/>
      <c r="T22" s="100"/>
      <c r="U22" s="100"/>
      <c r="V22" s="100"/>
      <c r="W22" s="100"/>
      <c r="X22" s="100"/>
      <c r="Y22" s="100"/>
      <c r="Z22" s="100"/>
    </row>
    <row r="23" spans="1:26" ht="5.25" customHeight="1" x14ac:dyDescent="0.2">
      <c r="A23" s="100"/>
      <c r="B23" s="215"/>
      <c r="C23" s="217"/>
      <c r="D23" s="389"/>
      <c r="E23" s="389"/>
      <c r="F23" s="389"/>
      <c r="G23" s="389"/>
      <c r="H23" s="389"/>
      <c r="I23" s="389"/>
      <c r="J23" s="389"/>
      <c r="K23" s="390"/>
      <c r="L23" s="389"/>
      <c r="M23" s="389"/>
      <c r="N23" s="389"/>
      <c r="O23" s="389"/>
      <c r="P23" s="216"/>
      <c r="Q23" s="100"/>
      <c r="R23" s="359"/>
      <c r="S23" s="100"/>
      <c r="T23" s="100"/>
      <c r="U23" s="100"/>
      <c r="V23" s="100"/>
      <c r="W23" s="100"/>
      <c r="X23" s="100"/>
      <c r="Y23" s="100"/>
      <c r="Z23" s="100"/>
    </row>
    <row r="24" spans="1:26" ht="14.25" customHeight="1" x14ac:dyDescent="0.2">
      <c r="A24" s="100"/>
      <c r="B24" s="215"/>
      <c r="C24" s="786" t="s">
        <v>641</v>
      </c>
      <c r="D24" s="787" t="s">
        <v>576</v>
      </c>
      <c r="E24" s="787"/>
      <c r="F24" s="787"/>
      <c r="G24" s="788"/>
      <c r="H24" s="377" t="s">
        <v>356</v>
      </c>
      <c r="I24" s="378" t="s">
        <v>541</v>
      </c>
      <c r="J24" s="801"/>
      <c r="K24" s="802"/>
      <c r="L24" s="789" t="s">
        <v>580</v>
      </c>
      <c r="M24" s="790"/>
      <c r="N24" s="791"/>
      <c r="O24" s="379">
        <f>(BYRHOTSUPSMLAT1+BYRHOTSUPSMLAT2+BYRHOTSUPSMLAT3+BYRHOTSUPSMLAT4)/IF(BILHOTSUPSMLAT=0,1,BILHOTSUPSMLAT)</f>
        <v>0</v>
      </c>
      <c r="P24" s="216"/>
      <c r="Q24" s="100"/>
      <c r="R24" s="359"/>
      <c r="S24" s="100"/>
      <c r="T24" s="100"/>
      <c r="U24" s="100"/>
      <c r="V24" s="100"/>
      <c r="W24" s="100"/>
      <c r="X24" s="100"/>
      <c r="Y24" s="100"/>
      <c r="Z24" s="100"/>
    </row>
    <row r="25" spans="1:26" ht="3.75" customHeight="1" x14ac:dyDescent="0.2">
      <c r="A25" s="100"/>
      <c r="B25" s="215"/>
      <c r="C25" s="786"/>
      <c r="D25" s="282"/>
      <c r="E25" s="282"/>
      <c r="F25" s="97"/>
      <c r="G25" s="282"/>
      <c r="H25" s="282"/>
      <c r="I25" s="282"/>
      <c r="J25" s="282"/>
      <c r="K25" s="283"/>
      <c r="L25" s="282"/>
      <c r="M25" s="282"/>
      <c r="N25" s="282"/>
      <c r="O25" s="282"/>
      <c r="P25" s="216"/>
      <c r="Q25" s="100"/>
      <c r="R25" s="359"/>
      <c r="S25" s="100"/>
      <c r="T25" s="100"/>
      <c r="U25" s="100"/>
      <c r="V25" s="100"/>
      <c r="W25" s="100"/>
      <c r="X25" s="100"/>
      <c r="Y25" s="100"/>
      <c r="Z25" s="100"/>
    </row>
    <row r="26" spans="1:26" ht="14.25" customHeight="1" x14ac:dyDescent="0.2">
      <c r="A26" s="100"/>
      <c r="B26" s="215"/>
      <c r="C26" s="786"/>
      <c r="D26" s="718" t="s">
        <v>577</v>
      </c>
      <c r="E26" s="718"/>
      <c r="F26" s="718"/>
      <c r="G26" s="732"/>
      <c r="H26" s="80">
        <f>IF(OR(O26="Mesyuarat",O26="Bertugas Rasmi",O26="Persidangan",O26="Kursus Pra-Perkhidmatan")=TRUE,IF(K26="A",O24,(IF(AND(OR(K26="B",K26="C")=TRUE,OR(H24="Superior",H24="Standard")=TRUE)=TRUE,O24,IF(AND(K26&gt;52,H24="Standard")=TRUE,O24,IF(K26&lt;17,IF(O24&gt;S111,S111,O24),IF(K26&lt;27,IF(O24&gt;S110,S110,O24),IF(K26&lt;41,IF(O24&gt;S109,S109,O24),IF(K26&lt;45,IF(O24&gt;S108,S108,O24),IF(K26&lt;53,IF(O24&gt;S107,S107,O24),0))))))))),IF(AND(OR(K26&gt;52,K26="A",K26="B",K26="C")=TRUE,H24="Standard")=TRUE,O24,IF(K26&lt;17,IF(O24&gt;W111,W111,O24),IF(K26&lt;27,IF(O24&gt;W110,W110,O24),IF(K26&lt;41,IF(O24&gt;W109,W109,O24),IF(K26&lt;45,IF(O24&gt;W108,W108,O24),IF(K26&lt;53,IF(O24&gt;W107,W107,O24),0)))))))</f>
        <v>0</v>
      </c>
      <c r="I26" s="341" t="s">
        <v>581</v>
      </c>
      <c r="J26" s="88" t="str">
        <f>IF(ISBLANK('MAKLUMAT PEGAWAI'!AA33)=TRUE,"",'MAKLUMAT PEGAWAI'!AA33)</f>
        <v/>
      </c>
      <c r="K26" s="87">
        <f>IF(ISBLANK(GRED)=TRUE,"",GRED)</f>
        <v>29</v>
      </c>
      <c r="L26" s="803" t="s">
        <v>582</v>
      </c>
      <c r="M26" s="724"/>
      <c r="N26" s="804"/>
      <c r="O26" s="376" t="s">
        <v>670</v>
      </c>
      <c r="P26" s="216"/>
      <c r="Q26" s="100"/>
      <c r="R26" s="359"/>
      <c r="S26" s="294"/>
      <c r="T26" s="100"/>
      <c r="U26" s="100"/>
      <c r="V26" s="100"/>
      <c r="W26" s="100"/>
      <c r="X26" s="100"/>
      <c r="Y26" s="100"/>
      <c r="Z26" s="100"/>
    </row>
    <row r="27" spans="1:26" ht="4.5" customHeight="1" x14ac:dyDescent="0.2">
      <c r="A27" s="100"/>
      <c r="B27" s="215"/>
      <c r="C27" s="786"/>
      <c r="D27" s="380"/>
      <c r="E27" s="380"/>
      <c r="F27" s="381"/>
      <c r="G27" s="381"/>
      <c r="H27" s="382"/>
      <c r="I27" s="383"/>
      <c r="J27" s="384"/>
      <c r="K27" s="385"/>
      <c r="L27" s="386"/>
      <c r="M27" s="386"/>
      <c r="N27" s="386"/>
      <c r="O27" s="387"/>
      <c r="P27" s="216"/>
      <c r="Q27" s="100"/>
      <c r="R27" s="359"/>
      <c r="S27" s="100"/>
      <c r="T27" s="100"/>
      <c r="U27" s="100"/>
      <c r="V27" s="100"/>
      <c r="W27" s="100"/>
      <c r="X27" s="100"/>
      <c r="Y27" s="100"/>
      <c r="Z27" s="100"/>
    </row>
    <row r="28" spans="1:26" ht="6" customHeight="1" thickBot="1" x14ac:dyDescent="0.25">
      <c r="A28" s="100"/>
      <c r="B28" s="215"/>
      <c r="C28" s="233"/>
      <c r="D28" s="234"/>
      <c r="E28" s="234"/>
      <c r="F28" s="234"/>
      <c r="G28" s="234"/>
      <c r="H28" s="234"/>
      <c r="I28" s="234"/>
      <c r="J28" s="234"/>
      <c r="K28" s="234"/>
      <c r="L28" s="234"/>
      <c r="M28" s="234"/>
      <c r="N28" s="234"/>
      <c r="O28" s="77"/>
      <c r="P28" s="216"/>
      <c r="Q28" s="100"/>
      <c r="R28" s="100"/>
      <c r="S28" s="100"/>
      <c r="T28" s="100"/>
      <c r="U28" s="100"/>
      <c r="V28" s="100"/>
      <c r="W28" s="100"/>
      <c r="X28" s="100"/>
      <c r="Y28" s="100"/>
      <c r="Z28" s="100"/>
    </row>
    <row r="29" spans="1:26" ht="5.25" customHeight="1" x14ac:dyDescent="0.2">
      <c r="A29" s="100"/>
      <c r="B29" s="215"/>
      <c r="C29" s="217"/>
      <c r="D29" s="282"/>
      <c r="E29" s="282"/>
      <c r="F29" s="282"/>
      <c r="G29" s="282"/>
      <c r="H29" s="282"/>
      <c r="I29" s="282"/>
      <c r="J29" s="282"/>
      <c r="K29" s="283"/>
      <c r="L29" s="282"/>
      <c r="M29" s="282"/>
      <c r="N29" s="282"/>
      <c r="O29" s="282"/>
      <c r="P29" s="216"/>
      <c r="Q29" s="100"/>
      <c r="R29" s="100"/>
      <c r="S29" s="100"/>
      <c r="T29" s="100"/>
      <c r="U29" s="100"/>
      <c r="V29" s="100"/>
      <c r="W29" s="100"/>
      <c r="X29" s="100"/>
      <c r="Y29" s="100"/>
      <c r="Z29" s="100"/>
    </row>
    <row r="30" spans="1:26" ht="14.25" customHeight="1" x14ac:dyDescent="0.2">
      <c r="A30" s="100"/>
      <c r="B30" s="215"/>
      <c r="C30" s="762" t="s">
        <v>640</v>
      </c>
      <c r="D30" s="763" t="s">
        <v>576</v>
      </c>
      <c r="E30" s="763"/>
      <c r="F30" s="763"/>
      <c r="G30" s="764"/>
      <c r="H30" s="352" t="s">
        <v>612</v>
      </c>
      <c r="I30" s="353" t="s">
        <v>541</v>
      </c>
      <c r="J30" s="765"/>
      <c r="K30" s="766"/>
      <c r="L30" s="767" t="s">
        <v>580</v>
      </c>
      <c r="M30" s="768"/>
      <c r="N30" s="769"/>
      <c r="O30" s="354">
        <f>(BYRHOTSUISMMESY1+BYRHOTSUISMMESY2+BYRHOTSUISMMESY3+BYRHOTSUISMMESY4)/IF(BILHOTSUISMMESY=0,1,BILHOTSUISMMESY)</f>
        <v>0</v>
      </c>
      <c r="P30" s="216"/>
      <c r="Q30" s="100"/>
      <c r="R30" s="355"/>
      <c r="S30" s="100"/>
      <c r="T30" s="100"/>
      <c r="U30" s="100"/>
      <c r="V30" s="100"/>
      <c r="W30" s="100"/>
      <c r="X30" s="100"/>
      <c r="Y30" s="100"/>
      <c r="Z30" s="100"/>
    </row>
    <row r="31" spans="1:26" ht="3.75" customHeight="1" x14ac:dyDescent="0.2">
      <c r="A31" s="100"/>
      <c r="B31" s="215"/>
      <c r="C31" s="762"/>
      <c r="D31" s="356"/>
      <c r="E31" s="356"/>
      <c r="F31" s="357"/>
      <c r="G31" s="356"/>
      <c r="H31" s="356"/>
      <c r="I31" s="356"/>
      <c r="J31" s="356"/>
      <c r="K31" s="358"/>
      <c r="L31" s="356"/>
      <c r="M31" s="356"/>
      <c r="N31" s="356"/>
      <c r="O31" s="356"/>
      <c r="P31" s="216"/>
      <c r="Q31" s="100"/>
      <c r="R31" s="359"/>
      <c r="S31" s="100"/>
      <c r="T31" s="100"/>
      <c r="U31" s="100"/>
      <c r="V31" s="100"/>
      <c r="W31" s="100"/>
      <c r="X31" s="100"/>
      <c r="Y31" s="100"/>
      <c r="Z31" s="100"/>
    </row>
    <row r="32" spans="1:26" ht="14.25" customHeight="1" x14ac:dyDescent="0.2">
      <c r="A32" s="100"/>
      <c r="B32" s="215"/>
      <c r="C32" s="762"/>
      <c r="D32" s="763" t="s">
        <v>577</v>
      </c>
      <c r="E32" s="763"/>
      <c r="F32" s="763"/>
      <c r="G32" s="764"/>
      <c r="H32" s="154">
        <f>IF(ISBLANK(O32),0,IF(OR(O32="Mesyuarat",O32="Bertugas Rasmi",O32="Persidangan",O32="Kursus Pra-Perkhidmatan")=TRUE,IF(K32="A",O30,(IF(AND(OR(K32="B",K32="C")=TRUE,OR(H30="Superior",H30="Standard")=TRUE)=TRUE,O30,IF(AND(K32&gt;52,H30="Standard")=TRUE,O30,IF(K32&lt;17,IF(O30&gt;S111,S111,O30),IF(K32&lt;27,IF(O30&gt;S110,S110,O30),IF(K32&lt;41,IF(O30&gt;S109,S109,O30),IF(K32&lt;45,IF(O30&gt;S108,S108,O30),IF(K32&lt;53,IF(O30&gt;S107,S107,O30),0))))))))),IF(AND(OR(K32&gt;52,K32="A",K32="B",K32="C")=TRUE,H30="Standard")=TRUE,O30,IF(K32&lt;17,IF(O30&gt;W111,W111,O30),IF(K32&lt;27,IF(O30&gt;W110,W110,O30),IF(K32&lt;41,IF(O30&gt;W109,W109,O30),IF(K32&lt;45,IF(O30&gt;W108,W108,O30),IF(K32&lt;53,IF(O30&gt;W107,W107,O30),0))))))))</f>
        <v>0</v>
      </c>
      <c r="I32" s="360" t="s">
        <v>581</v>
      </c>
      <c r="J32" s="155" t="str">
        <f>IF(ISBLANK('MAKLUMAT PEGAWAI'!AA45)=TRUE,"",'MAKLUMAT PEGAWAI'!AA45)</f>
        <v/>
      </c>
      <c r="K32" s="156">
        <f>IF(ISBLANK(GRED)=TRUE,"",GRED)</f>
        <v>29</v>
      </c>
      <c r="L32" s="767" t="s">
        <v>582</v>
      </c>
      <c r="M32" s="768"/>
      <c r="N32" s="769"/>
      <c r="O32" s="361" t="s">
        <v>661</v>
      </c>
      <c r="P32" s="216"/>
      <c r="Q32" s="100"/>
      <c r="R32" s="359"/>
      <c r="S32" s="294"/>
      <c r="T32" s="100"/>
      <c r="U32" s="100"/>
      <c r="V32" s="100"/>
      <c r="W32" s="100"/>
      <c r="X32" s="100"/>
      <c r="Y32" s="100"/>
      <c r="Z32" s="100"/>
    </row>
    <row r="33" spans="1:26" ht="4.5" customHeight="1" x14ac:dyDescent="0.2">
      <c r="A33" s="100"/>
      <c r="B33" s="215"/>
      <c r="C33" s="762"/>
      <c r="D33" s="362"/>
      <c r="E33" s="362"/>
      <c r="F33" s="363"/>
      <c r="G33" s="363"/>
      <c r="H33" s="364"/>
      <c r="I33" s="365"/>
      <c r="J33" s="366"/>
      <c r="K33" s="367"/>
      <c r="L33" s="368"/>
      <c r="M33" s="368"/>
      <c r="N33" s="368"/>
      <c r="O33" s="369"/>
      <c r="P33" s="216"/>
      <c r="Q33" s="100"/>
      <c r="R33" s="359"/>
      <c r="S33" s="100"/>
      <c r="T33" s="100"/>
      <c r="U33" s="100"/>
      <c r="V33" s="100"/>
      <c r="W33" s="100"/>
      <c r="X33" s="100"/>
      <c r="Y33" s="100"/>
      <c r="Z33" s="100"/>
    </row>
    <row r="34" spans="1:26" ht="6" customHeight="1" thickBot="1" x14ac:dyDescent="0.25">
      <c r="A34" s="100"/>
      <c r="B34" s="215"/>
      <c r="C34" s="370"/>
      <c r="D34" s="371"/>
      <c r="E34" s="371"/>
      <c r="F34" s="371"/>
      <c r="G34" s="371"/>
      <c r="H34" s="371"/>
      <c r="I34" s="371"/>
      <c r="J34" s="371"/>
      <c r="K34" s="371"/>
      <c r="L34" s="371"/>
      <c r="M34" s="371"/>
      <c r="N34" s="371"/>
      <c r="O34" s="372"/>
      <c r="P34" s="216"/>
      <c r="Q34" s="100"/>
      <c r="R34" s="359"/>
      <c r="S34" s="100"/>
      <c r="T34" s="100"/>
      <c r="U34" s="100"/>
      <c r="V34" s="100"/>
      <c r="W34" s="100"/>
      <c r="X34" s="100"/>
      <c r="Y34" s="100"/>
      <c r="Z34" s="100"/>
    </row>
    <row r="35" spans="1:26" ht="5.25" customHeight="1" x14ac:dyDescent="0.2">
      <c r="A35" s="100"/>
      <c r="B35" s="215"/>
      <c r="C35" s="373"/>
      <c r="D35" s="374"/>
      <c r="E35" s="374"/>
      <c r="F35" s="374"/>
      <c r="G35" s="374"/>
      <c r="H35" s="374"/>
      <c r="I35" s="374"/>
      <c r="J35" s="374"/>
      <c r="K35" s="375"/>
      <c r="L35" s="374"/>
      <c r="M35" s="374"/>
      <c r="N35" s="374"/>
      <c r="O35" s="374"/>
      <c r="P35" s="216"/>
      <c r="Q35" s="100"/>
      <c r="R35" s="359"/>
      <c r="S35" s="100"/>
      <c r="T35" s="100"/>
      <c r="U35" s="100"/>
      <c r="V35" s="100"/>
      <c r="W35" s="100"/>
      <c r="X35" s="100"/>
      <c r="Y35" s="100"/>
      <c r="Z35" s="100"/>
    </row>
    <row r="36" spans="1:26" ht="14.25" customHeight="1" x14ac:dyDescent="0.2">
      <c r="A36" s="100"/>
      <c r="B36" s="215"/>
      <c r="C36" s="762" t="s">
        <v>641</v>
      </c>
      <c r="D36" s="763" t="s">
        <v>576</v>
      </c>
      <c r="E36" s="763"/>
      <c r="F36" s="763"/>
      <c r="G36" s="764"/>
      <c r="H36" s="352" t="s">
        <v>612</v>
      </c>
      <c r="I36" s="353" t="s">
        <v>541</v>
      </c>
      <c r="J36" s="765"/>
      <c r="K36" s="766"/>
      <c r="L36" s="767" t="s">
        <v>580</v>
      </c>
      <c r="M36" s="768"/>
      <c r="N36" s="769"/>
      <c r="O36" s="354">
        <f>(BYRHOTSUISMMESY1+BYRHOTSUISMMESY2+BYRHOTSUISMMESY3+BYRHOTSUISMMESY4)/IF(BILHOTSUISMMESY=0,1,BILHOTSUISMMESY)</f>
        <v>0</v>
      </c>
      <c r="P36" s="216"/>
      <c r="Q36" s="100"/>
      <c r="R36" s="359"/>
      <c r="S36" s="100"/>
      <c r="T36" s="100"/>
      <c r="U36" s="100"/>
      <c r="V36" s="100"/>
      <c r="W36" s="100"/>
      <c r="X36" s="100"/>
      <c r="Y36" s="100"/>
      <c r="Z36" s="100"/>
    </row>
    <row r="37" spans="1:26" ht="3.75" customHeight="1" x14ac:dyDescent="0.2">
      <c r="A37" s="100"/>
      <c r="B37" s="215"/>
      <c r="C37" s="762"/>
      <c r="D37" s="356"/>
      <c r="E37" s="356"/>
      <c r="F37" s="357"/>
      <c r="G37" s="356"/>
      <c r="H37" s="356"/>
      <c r="I37" s="356"/>
      <c r="J37" s="356"/>
      <c r="K37" s="358"/>
      <c r="L37" s="356"/>
      <c r="M37" s="356"/>
      <c r="N37" s="356"/>
      <c r="O37" s="356"/>
      <c r="P37" s="216"/>
      <c r="Q37" s="100"/>
      <c r="R37" s="359"/>
      <c r="S37" s="100"/>
      <c r="T37" s="100"/>
      <c r="U37" s="100"/>
      <c r="V37" s="100"/>
      <c r="W37" s="100"/>
      <c r="X37" s="100"/>
      <c r="Y37" s="100"/>
      <c r="Z37" s="100"/>
    </row>
    <row r="38" spans="1:26" ht="14.25" customHeight="1" x14ac:dyDescent="0.2">
      <c r="A38" s="100"/>
      <c r="B38" s="215"/>
      <c r="C38" s="762"/>
      <c r="D38" s="763" t="s">
        <v>577</v>
      </c>
      <c r="E38" s="763"/>
      <c r="F38" s="763"/>
      <c r="G38" s="764"/>
      <c r="H38" s="154">
        <f>IF(OR(O38="Mesyuarat",O38="Bertugas Rasmi",O38="Persidangan",O38="Kursus Pra-Perkhidmatan")=TRUE,IF(K38="A",O36,(IF(AND(OR(K38="B",K38="C")=TRUE,OR(H36="Superior",H36="Standard")=TRUE)=TRUE,O36,IF(AND(K38&gt;52,H36="Standard")=TRUE,O36,IF(K38&lt;17,IF(O36&gt;S111,S111,O36),IF(K38&lt;27,IF(O36&gt;S110,S110,O36),IF(K38&lt;41,IF(O36&gt;S109,S109,O36),IF(K38&lt;45,IF(O36&gt;S108,S108,O36),IF(K38&lt;53,IF(O36&gt;S107,S107,O36),0))))))))),IF(AND(OR(K38&gt;52,K38="A",K38="B",K38="C")=TRUE,H36="Standard")=TRUE,O36,IF(K38&lt;17,IF(O36&gt;W111,W111,O36),IF(K38&lt;27,IF(O36&gt;W110,W110,O36),IF(K38&lt;41,IF(O36&gt;W109,W109,O36),IF(K38&lt;45,IF(O36&gt;W108,W108,O36),IF(K38&lt;53,IF(O36&gt;W107,W107,O36),0)))))))</f>
        <v>0</v>
      </c>
      <c r="I38" s="360" t="s">
        <v>581</v>
      </c>
      <c r="J38" s="155" t="str">
        <f>IF(ISBLANK('MAKLUMAT PEGAWAI'!AA45)=TRUE,"",'MAKLUMAT PEGAWAI'!AA45)</f>
        <v/>
      </c>
      <c r="K38" s="156">
        <f>IF(ISBLANK(GRED)=TRUE,"",GRED)</f>
        <v>29</v>
      </c>
      <c r="L38" s="767" t="s">
        <v>582</v>
      </c>
      <c r="M38" s="768"/>
      <c r="N38" s="769"/>
      <c r="O38" s="376" t="s">
        <v>670</v>
      </c>
      <c r="P38" s="216"/>
      <c r="Q38" s="100"/>
      <c r="R38" s="359"/>
      <c r="S38" s="294"/>
      <c r="T38" s="100"/>
      <c r="U38" s="100"/>
      <c r="V38" s="100"/>
      <c r="W38" s="100"/>
      <c r="X38" s="100"/>
      <c r="Y38" s="100"/>
      <c r="Z38" s="100"/>
    </row>
    <row r="39" spans="1:26" ht="4.5" customHeight="1" x14ac:dyDescent="0.2">
      <c r="A39" s="100"/>
      <c r="B39" s="215"/>
      <c r="C39" s="762"/>
      <c r="D39" s="362"/>
      <c r="E39" s="362"/>
      <c r="F39" s="363"/>
      <c r="G39" s="363"/>
      <c r="H39" s="364"/>
      <c r="I39" s="365"/>
      <c r="J39" s="366"/>
      <c r="K39" s="367"/>
      <c r="L39" s="368"/>
      <c r="M39" s="368"/>
      <c r="N39" s="368"/>
      <c r="O39" s="369"/>
      <c r="P39" s="216"/>
      <c r="Q39" s="100"/>
      <c r="R39" s="359"/>
      <c r="S39" s="100"/>
      <c r="T39" s="100"/>
      <c r="U39" s="100"/>
      <c r="V39" s="100"/>
      <c r="W39" s="100"/>
      <c r="X39" s="100"/>
      <c r="Y39" s="100"/>
      <c r="Z39" s="100"/>
    </row>
    <row r="40" spans="1:26" ht="6" customHeight="1" thickBot="1" x14ac:dyDescent="0.25">
      <c r="A40" s="100"/>
      <c r="B40" s="215"/>
      <c r="C40" s="233"/>
      <c r="D40" s="234"/>
      <c r="E40" s="234"/>
      <c r="F40" s="234"/>
      <c r="G40" s="234"/>
      <c r="H40" s="234"/>
      <c r="I40" s="234"/>
      <c r="J40" s="234"/>
      <c r="K40" s="234"/>
      <c r="L40" s="234"/>
      <c r="M40" s="234"/>
      <c r="N40" s="234"/>
      <c r="O40" s="77"/>
      <c r="P40" s="216"/>
      <c r="Q40" s="100"/>
      <c r="R40" s="100"/>
      <c r="S40" s="100"/>
      <c r="T40" s="100"/>
      <c r="U40" s="100"/>
      <c r="V40" s="100"/>
      <c r="W40" s="100"/>
      <c r="X40" s="100"/>
      <c r="Y40" s="100"/>
      <c r="Z40" s="100"/>
    </row>
    <row r="41" spans="1:26" ht="18.75" customHeight="1" thickBot="1" x14ac:dyDescent="0.25">
      <c r="A41" s="100"/>
      <c r="B41" s="215"/>
      <c r="C41" s="795" t="s">
        <v>645</v>
      </c>
      <c r="D41" s="796"/>
      <c r="E41" s="796"/>
      <c r="F41" s="796"/>
      <c r="G41" s="796"/>
      <c r="H41" s="796"/>
      <c r="I41" s="796"/>
      <c r="J41" s="796"/>
      <c r="K41" s="796"/>
      <c r="L41" s="796"/>
      <c r="M41" s="796"/>
      <c r="N41" s="796"/>
      <c r="O41" s="797"/>
      <c r="P41" s="216"/>
      <c r="Q41" s="100"/>
      <c r="R41" s="100"/>
      <c r="S41" s="100"/>
      <c r="T41" s="100"/>
      <c r="U41" s="100"/>
      <c r="V41" s="100"/>
      <c r="W41" s="100"/>
      <c r="X41" s="100"/>
      <c r="Y41" s="100"/>
      <c r="Z41" s="100"/>
    </row>
    <row r="42" spans="1:26" ht="5.25" customHeight="1" x14ac:dyDescent="0.2">
      <c r="A42" s="100"/>
      <c r="B42" s="215"/>
      <c r="C42" s="217"/>
      <c r="D42" s="282"/>
      <c r="E42" s="282"/>
      <c r="F42" s="282"/>
      <c r="G42" s="282"/>
      <c r="H42" s="282"/>
      <c r="I42" s="282"/>
      <c r="J42" s="282"/>
      <c r="K42" s="283"/>
      <c r="L42" s="282"/>
      <c r="M42" s="282"/>
      <c r="N42" s="282"/>
      <c r="O42" s="282"/>
      <c r="P42" s="216"/>
      <c r="Q42" s="100"/>
      <c r="R42" s="100"/>
      <c r="S42" s="100"/>
      <c r="T42" s="100"/>
      <c r="U42" s="100"/>
      <c r="V42" s="100"/>
      <c r="W42" s="100"/>
      <c r="X42" s="100"/>
      <c r="Y42" s="100"/>
      <c r="Z42" s="100"/>
    </row>
    <row r="43" spans="1:26" ht="14.25" customHeight="1" x14ac:dyDescent="0.2">
      <c r="A43" s="100"/>
      <c r="B43" s="215"/>
      <c r="C43" s="785" t="s">
        <v>642</v>
      </c>
      <c r="D43" s="775" t="s">
        <v>576</v>
      </c>
      <c r="E43" s="775"/>
      <c r="F43" s="775"/>
      <c r="G43" s="776"/>
      <c r="H43" s="391" t="s">
        <v>355</v>
      </c>
      <c r="I43" s="392" t="s">
        <v>541</v>
      </c>
      <c r="J43" s="777"/>
      <c r="K43" s="778"/>
      <c r="L43" s="779" t="s">
        <v>580</v>
      </c>
      <c r="M43" s="780"/>
      <c r="N43" s="781"/>
      <c r="O43" s="393">
        <f>(BYRHOTSTSSLMESY1+BYRHOTSTSSLMESY2+BYRHOTSTSSLMESY3+BYRHOTSTSSLMESY4)/IF(BILHOTSTSSLMESY=0,1,BILHOTSTSSLMESY)</f>
        <v>0</v>
      </c>
      <c r="P43" s="216"/>
      <c r="Q43" s="100"/>
      <c r="R43" s="355"/>
      <c r="S43" s="100"/>
      <c r="T43" s="100"/>
      <c r="U43" s="100"/>
      <c r="V43" s="100"/>
      <c r="W43" s="100"/>
      <c r="X43" s="100"/>
      <c r="Y43" s="100"/>
      <c r="Z43" s="100"/>
    </row>
    <row r="44" spans="1:26" ht="3.75" customHeight="1" x14ac:dyDescent="0.2">
      <c r="A44" s="100"/>
      <c r="B44" s="215"/>
      <c r="C44" s="785"/>
      <c r="D44" s="394"/>
      <c r="E44" s="394"/>
      <c r="F44" s="395"/>
      <c r="G44" s="394"/>
      <c r="H44" s="394"/>
      <c r="I44" s="394"/>
      <c r="J44" s="394"/>
      <c r="K44" s="396"/>
      <c r="L44" s="394"/>
      <c r="M44" s="394"/>
      <c r="N44" s="394"/>
      <c r="O44" s="394"/>
      <c r="P44" s="216"/>
      <c r="Q44" s="100"/>
      <c r="R44" s="359"/>
      <c r="S44" s="100"/>
      <c r="T44" s="100"/>
      <c r="U44" s="100"/>
      <c r="V44" s="100"/>
      <c r="W44" s="100"/>
      <c r="X44" s="100"/>
      <c r="Y44" s="100"/>
      <c r="Z44" s="100"/>
    </row>
    <row r="45" spans="1:26" ht="14.25" customHeight="1" x14ac:dyDescent="0.2">
      <c r="A45" s="100"/>
      <c r="B45" s="215"/>
      <c r="C45" s="785"/>
      <c r="D45" s="775" t="s">
        <v>577</v>
      </c>
      <c r="E45" s="775"/>
      <c r="F45" s="775"/>
      <c r="G45" s="776"/>
      <c r="H45" s="157">
        <f>IF(OR(O45="Mesyuarat",O45="Bertugas Rasmi",O45="Persidangan",O45="Kursus Pra-Perkhidmatan")=TRUE,IF(K45="A",O43,(IF(AND(OR(K45="B",K45="C")=TRUE,OR(H43="Superior",H43="Standard")=TRUE)=TRUE,O43,IF(AND(K45&gt;52,H43="Standard")=TRUE,O43,IF(K45&lt;17,IF(O43&gt;T111,T111,O43),IF(K45&lt;27,IF(O43&gt;T110,T110,O43),IF(K45&lt;41,IF(O43&gt;T109,T109,O43),IF(K45&lt;45,IF(O43&gt;T108,T108,O43),IF(K45&lt;53,IF(O43&gt;T107,T107,O43),0))))))))),IF(AND(OR(K45&gt;52,K45="A",K45="B",K45="C")=TRUE,H43="Standard")=TRUE,O43,IF(K45&lt;17,IF(O43&gt;X111,X111,O43),IF(K45&lt;27,IF(O43&gt;X110,X110,O43),IF(K45&lt;41,IF(O43&gt;X109,X109,O43),IF(K45&lt;45,IF(O43&gt;X108,X108,O43),IF(K45&lt;53,IF(O43&gt;X107,X107,O43),0)))))))</f>
        <v>0</v>
      </c>
      <c r="I45" s="397" t="s">
        <v>581</v>
      </c>
      <c r="J45" s="158" t="str">
        <f>IF(ISBLANK('MAKLUMAT PEGAWAI'!AA21)=TRUE,"",'MAKLUMAT PEGAWAI'!AA21)</f>
        <v>W</v>
      </c>
      <c r="K45" s="159">
        <f>IF(ISBLANK(GRED)=TRUE,"",GRED)</f>
        <v>29</v>
      </c>
      <c r="L45" s="782" t="s">
        <v>583</v>
      </c>
      <c r="M45" s="783"/>
      <c r="N45" s="784"/>
      <c r="O45" s="376" t="s">
        <v>661</v>
      </c>
      <c r="P45" s="216"/>
      <c r="Q45" s="100"/>
      <c r="R45" s="359"/>
      <c r="S45" s="294"/>
      <c r="T45" s="100"/>
      <c r="U45" s="100"/>
      <c r="V45" s="100"/>
      <c r="W45" s="100"/>
      <c r="X45" s="100"/>
      <c r="Y45" s="100"/>
      <c r="Z45" s="100"/>
    </row>
    <row r="46" spans="1:26" ht="4.5" customHeight="1" x14ac:dyDescent="0.2">
      <c r="A46" s="100"/>
      <c r="B46" s="215"/>
      <c r="C46" s="785"/>
      <c r="D46" s="398"/>
      <c r="E46" s="398"/>
      <c r="F46" s="399"/>
      <c r="G46" s="399"/>
      <c r="H46" s="400"/>
      <c r="I46" s="401"/>
      <c r="J46" s="402"/>
      <c r="K46" s="403"/>
      <c r="L46" s="404"/>
      <c r="M46" s="404"/>
      <c r="N46" s="404"/>
      <c r="O46" s="405"/>
      <c r="P46" s="216"/>
      <c r="Q46" s="100"/>
      <c r="R46" s="359"/>
      <c r="S46" s="100"/>
      <c r="T46" s="100"/>
      <c r="U46" s="100"/>
      <c r="V46" s="100"/>
      <c r="W46" s="100"/>
      <c r="X46" s="100"/>
      <c r="Y46" s="100"/>
      <c r="Z46" s="100"/>
    </row>
    <row r="47" spans="1:26" ht="4.5" customHeight="1" thickBot="1" x14ac:dyDescent="0.25">
      <c r="A47" s="100"/>
      <c r="B47" s="215"/>
      <c r="C47" s="785"/>
      <c r="D47" s="406"/>
      <c r="E47" s="406"/>
      <c r="F47" s="406"/>
      <c r="G47" s="406"/>
      <c r="H47" s="406"/>
      <c r="I47" s="406"/>
      <c r="J47" s="406"/>
      <c r="K47" s="406"/>
      <c r="L47" s="406"/>
      <c r="M47" s="406"/>
      <c r="N47" s="406"/>
      <c r="O47" s="407"/>
      <c r="P47" s="216"/>
      <c r="Q47" s="100"/>
      <c r="R47" s="359"/>
      <c r="S47" s="100"/>
      <c r="T47" s="100"/>
      <c r="U47" s="100"/>
      <c r="V47" s="100"/>
      <c r="W47" s="100"/>
      <c r="X47" s="100"/>
      <c r="Y47" s="100"/>
      <c r="Z47" s="100"/>
    </row>
    <row r="48" spans="1:26" ht="5.25" customHeight="1" x14ac:dyDescent="0.2">
      <c r="A48" s="100"/>
      <c r="B48" s="215"/>
      <c r="C48" s="408"/>
      <c r="D48" s="409"/>
      <c r="E48" s="409"/>
      <c r="F48" s="409"/>
      <c r="G48" s="409"/>
      <c r="H48" s="409"/>
      <c r="I48" s="409"/>
      <c r="J48" s="409"/>
      <c r="K48" s="410"/>
      <c r="L48" s="409"/>
      <c r="M48" s="409"/>
      <c r="N48" s="409"/>
      <c r="O48" s="409"/>
      <c r="P48" s="216"/>
      <c r="Q48" s="100"/>
      <c r="R48" s="359"/>
      <c r="S48" s="100"/>
      <c r="T48" s="100"/>
      <c r="U48" s="100"/>
      <c r="V48" s="100"/>
      <c r="W48" s="100"/>
      <c r="X48" s="100"/>
      <c r="Y48" s="100"/>
      <c r="Z48" s="100"/>
    </row>
    <row r="49" spans="1:26" ht="14.25" customHeight="1" x14ac:dyDescent="0.2">
      <c r="A49" s="100"/>
      <c r="B49" s="215"/>
      <c r="C49" s="785" t="s">
        <v>643</v>
      </c>
      <c r="D49" s="775" t="s">
        <v>576</v>
      </c>
      <c r="E49" s="775"/>
      <c r="F49" s="775"/>
      <c r="G49" s="776"/>
      <c r="H49" s="391" t="s">
        <v>355</v>
      </c>
      <c r="I49" s="392" t="s">
        <v>541</v>
      </c>
      <c r="J49" s="777"/>
      <c r="K49" s="778"/>
      <c r="L49" s="779" t="s">
        <v>580</v>
      </c>
      <c r="M49" s="780"/>
      <c r="N49" s="781"/>
      <c r="O49" s="393">
        <f>(BYRHOTSTSSLLAT1+BYRHOTSTSSLLAT2+BYRHOTSTSSLLAT3+BYRHOTSTSSLLAT4)/IF(BILHOTSTSSLLAT=0,1,BILHOTSTSSLLAT)</f>
        <v>0</v>
      </c>
      <c r="P49" s="216"/>
      <c r="Q49" s="100"/>
      <c r="R49" s="359"/>
      <c r="S49" s="100"/>
      <c r="T49" s="100"/>
      <c r="U49" s="100"/>
      <c r="V49" s="100"/>
      <c r="W49" s="100"/>
      <c r="X49" s="100"/>
      <c r="Y49" s="100"/>
      <c r="Z49" s="100"/>
    </row>
    <row r="50" spans="1:26" ht="3.75" customHeight="1" x14ac:dyDescent="0.2">
      <c r="A50" s="100"/>
      <c r="B50" s="215"/>
      <c r="C50" s="785"/>
      <c r="D50" s="394"/>
      <c r="E50" s="394"/>
      <c r="F50" s="395"/>
      <c r="G50" s="394"/>
      <c r="H50" s="394"/>
      <c r="I50" s="394"/>
      <c r="J50" s="394"/>
      <c r="K50" s="396"/>
      <c r="L50" s="394"/>
      <c r="M50" s="394"/>
      <c r="N50" s="394"/>
      <c r="O50" s="394"/>
      <c r="P50" s="216"/>
      <c r="Q50" s="100"/>
      <c r="R50" s="359"/>
      <c r="S50" s="100"/>
      <c r="T50" s="100"/>
      <c r="U50" s="100"/>
      <c r="V50" s="100"/>
      <c r="W50" s="100"/>
      <c r="X50" s="100"/>
      <c r="Y50" s="100"/>
      <c r="Z50" s="100"/>
    </row>
    <row r="51" spans="1:26" ht="14.25" customHeight="1" x14ac:dyDescent="0.2">
      <c r="A51" s="100"/>
      <c r="B51" s="215"/>
      <c r="C51" s="785"/>
      <c r="D51" s="775" t="s">
        <v>577</v>
      </c>
      <c r="E51" s="775"/>
      <c r="F51" s="775"/>
      <c r="G51" s="776"/>
      <c r="H51" s="157">
        <f>IF(OR(O51="Mesyuarat",O51="Bertugas Rasmi",O51="Persidangan",O51="Kursus Pra-Perkhidmatan")=TRUE,IF(K51="A",O49,(IF(AND(OR(K51="B",K51="C")=TRUE,OR(H49="Superior",H49="Standard")=TRUE)=TRUE,O49,IF(AND(K51&gt;52,H49="Standard")=TRUE,O49,IF(K51&lt;17,IF(O49&gt;T111,T111,O49),IF(K51&lt;27,IF(O49&gt;T110,T110,O49),IF(K51&lt;41,IF(O49&gt;T109,T109,O49),IF(K51&lt;45,IF(O49&gt;T108,T108,O49),IF(K51&lt;53,IF(O49&gt;T107,T107,O49),0))))))))),IF(AND(OR(K51&gt;52,K51="A",K51="B",K51="C")=TRUE,H49="Standard")=TRUE,O49,IF(K51&lt;17,IF(O49&gt;X111,X111,O49),IF(K51&lt;27,IF(O49&gt;X110,X110,O49),IF(K51&lt;41,IF(O49&gt;X109,X109,O49),IF(K51&lt;45,IF(O49&gt;X108,X108,O49),IF(K51&lt;53,IF(O49&gt;X107,X107,O49),0)))))))</f>
        <v>0</v>
      </c>
      <c r="I51" s="397" t="s">
        <v>581</v>
      </c>
      <c r="J51" s="158" t="str">
        <f>IF(ISBLANK('MAKLUMAT PEGAWAI'!AA21)=TRUE,"",'MAKLUMAT PEGAWAI'!AA21)</f>
        <v>W</v>
      </c>
      <c r="K51" s="159">
        <f>IF(ISBLANK(GRED)=TRUE,"",GRED)</f>
        <v>29</v>
      </c>
      <c r="L51" s="779" t="s">
        <v>582</v>
      </c>
      <c r="M51" s="780"/>
      <c r="N51" s="781"/>
      <c r="O51" s="376" t="s">
        <v>670</v>
      </c>
      <c r="P51" s="216"/>
      <c r="Q51" s="100"/>
      <c r="R51" s="359"/>
      <c r="S51" s="294"/>
      <c r="T51" s="100"/>
      <c r="U51" s="100"/>
      <c r="V51" s="100"/>
      <c r="W51" s="100"/>
      <c r="X51" s="100"/>
      <c r="Y51" s="100"/>
      <c r="Z51" s="100"/>
    </row>
    <row r="52" spans="1:26" ht="4.5" customHeight="1" x14ac:dyDescent="0.2">
      <c r="A52" s="100"/>
      <c r="B52" s="215"/>
      <c r="C52" s="785"/>
      <c r="D52" s="398"/>
      <c r="E52" s="398"/>
      <c r="F52" s="399"/>
      <c r="G52" s="399"/>
      <c r="H52" s="400"/>
      <c r="I52" s="401"/>
      <c r="J52" s="402"/>
      <c r="K52" s="403"/>
      <c r="L52" s="404"/>
      <c r="M52" s="404"/>
      <c r="N52" s="404"/>
      <c r="O52" s="405"/>
      <c r="P52" s="216"/>
      <c r="Q52" s="100"/>
      <c r="R52" s="359"/>
      <c r="S52" s="100"/>
      <c r="T52" s="100"/>
      <c r="U52" s="100"/>
      <c r="V52" s="100"/>
      <c r="W52" s="100"/>
      <c r="X52" s="100"/>
      <c r="Y52" s="100"/>
      <c r="Z52" s="100"/>
    </row>
    <row r="53" spans="1:26" ht="6" customHeight="1" thickBot="1" x14ac:dyDescent="0.25">
      <c r="A53" s="100"/>
      <c r="B53" s="215"/>
      <c r="C53" s="233"/>
      <c r="D53" s="234"/>
      <c r="E53" s="234"/>
      <c r="F53" s="234"/>
      <c r="G53" s="234"/>
      <c r="H53" s="234"/>
      <c r="I53" s="234"/>
      <c r="J53" s="234"/>
      <c r="K53" s="234"/>
      <c r="L53" s="234"/>
      <c r="M53" s="234"/>
      <c r="N53" s="234"/>
      <c r="O53" s="77"/>
      <c r="P53" s="216"/>
      <c r="Q53" s="100"/>
      <c r="R53" s="100"/>
      <c r="S53" s="100"/>
      <c r="T53" s="100"/>
      <c r="U53" s="100"/>
      <c r="V53" s="100"/>
      <c r="W53" s="100"/>
      <c r="X53" s="100"/>
      <c r="Y53" s="100"/>
      <c r="Z53" s="100"/>
    </row>
    <row r="54" spans="1:26" ht="5.25" customHeight="1" x14ac:dyDescent="0.2">
      <c r="A54" s="100"/>
      <c r="B54" s="215"/>
      <c r="C54" s="217"/>
      <c r="D54" s="282"/>
      <c r="E54" s="282"/>
      <c r="F54" s="282"/>
      <c r="G54" s="282"/>
      <c r="H54" s="282"/>
      <c r="I54" s="282"/>
      <c r="J54" s="282"/>
      <c r="K54" s="283"/>
      <c r="L54" s="282"/>
      <c r="M54" s="282"/>
      <c r="N54" s="282"/>
      <c r="O54" s="282"/>
      <c r="P54" s="216"/>
      <c r="Q54" s="100"/>
      <c r="R54" s="100"/>
      <c r="S54" s="100"/>
      <c r="T54" s="100"/>
      <c r="U54" s="100"/>
      <c r="V54" s="100"/>
      <c r="W54" s="100"/>
      <c r="X54" s="100"/>
      <c r="Y54" s="100"/>
      <c r="Z54" s="100"/>
    </row>
    <row r="55" spans="1:26" ht="14.25" customHeight="1" x14ac:dyDescent="0.2">
      <c r="A55" s="100"/>
      <c r="B55" s="215"/>
      <c r="C55" s="786" t="s">
        <v>642</v>
      </c>
      <c r="D55" s="787" t="s">
        <v>576</v>
      </c>
      <c r="E55" s="787"/>
      <c r="F55" s="787"/>
      <c r="G55" s="788"/>
      <c r="H55" s="377" t="s">
        <v>356</v>
      </c>
      <c r="I55" s="378" t="s">
        <v>541</v>
      </c>
      <c r="J55" s="801"/>
      <c r="K55" s="802"/>
      <c r="L55" s="789" t="s">
        <v>580</v>
      </c>
      <c r="M55" s="790"/>
      <c r="N55" s="791"/>
      <c r="O55" s="379">
        <f>(BYRHOTSUPSSLMESY1+BYRHOTSUPSSLMESY2+BYRHOTSUPSSLMESY3+BYRHOTSUPSSLMESY4)/IF(BILHOTSUPSSLMESY=0,1,BILHOTSUPSSLMESY)</f>
        <v>0</v>
      </c>
      <c r="P55" s="216"/>
      <c r="Q55" s="100"/>
      <c r="R55" s="355"/>
      <c r="S55" s="100"/>
      <c r="T55" s="100"/>
      <c r="U55" s="100"/>
      <c r="V55" s="100"/>
      <c r="W55" s="100"/>
      <c r="X55" s="100"/>
      <c r="Y55" s="100"/>
      <c r="Z55" s="100"/>
    </row>
    <row r="56" spans="1:26" ht="3.75" customHeight="1" x14ac:dyDescent="0.2">
      <c r="A56" s="100"/>
      <c r="B56" s="215"/>
      <c r="C56" s="786"/>
      <c r="D56" s="282"/>
      <c r="E56" s="282"/>
      <c r="F56" s="97"/>
      <c r="G56" s="282"/>
      <c r="H56" s="282"/>
      <c r="I56" s="282"/>
      <c r="J56" s="282"/>
      <c r="K56" s="283"/>
      <c r="L56" s="282"/>
      <c r="M56" s="282"/>
      <c r="N56" s="282"/>
      <c r="O56" s="282"/>
      <c r="P56" s="216"/>
      <c r="Q56" s="100"/>
      <c r="R56" s="359"/>
      <c r="S56" s="100"/>
      <c r="T56" s="100"/>
      <c r="U56" s="100"/>
      <c r="V56" s="100"/>
      <c r="W56" s="100"/>
      <c r="X56" s="100"/>
      <c r="Y56" s="100"/>
      <c r="Z56" s="100"/>
    </row>
    <row r="57" spans="1:26" ht="14.25" customHeight="1" x14ac:dyDescent="0.2">
      <c r="A57" s="100"/>
      <c r="B57" s="215"/>
      <c r="C57" s="786"/>
      <c r="D57" s="718" t="s">
        <v>577</v>
      </c>
      <c r="E57" s="718"/>
      <c r="F57" s="718"/>
      <c r="G57" s="732"/>
      <c r="H57" s="80">
        <f>IF(OR(O57="Mesyuarat",O57="Bertugas Rasmi",O57="Persidangan",O57="Kursus Pra-Perkhidmatan")=TRUE,IF(K57="A",O55,(IF(AND(OR(K57="B",K57="C")=TRUE,OR(H55="Superior",H55="Standard")=TRUE)=TRUE,O55,IF(AND(K57&gt;52,H55="Standard")=TRUE,O55,IF(K57&lt;17,IF(O55&gt;T111,T111,O55),IF(K57&lt;27,IF(O55&gt;T110,T110,O55),IF(K57&lt;41,IF(O55&gt;T109,T109,O55),IF(K57&lt;45,IF(O55&gt;T108,T108,O55),IF(K57&lt;53,IF(O55&gt;T107,T107,O55),0))))))))),IF(AND(OR(K57&gt;52,K57="A",K57="B",K57="C")=TRUE,H55="Standard")=TRUE,O55,IF(K57&lt;17,IF(O55&gt;X111,X111,O55),IF(K57&lt;27,IF(O55&gt;X110,X110,O55),IF(K57&lt;41,IF(O55&gt;X109,X109,O55),IF(K57&lt;45,IF(O55&gt;X108,X108,O55),IF(K57&lt;53,IF(O55&gt;X107,X107,O55),0)))))))</f>
        <v>0</v>
      </c>
      <c r="I57" s="341" t="s">
        <v>581</v>
      </c>
      <c r="J57" s="88" t="str">
        <f>IF(ISBLANK('MAKLUMAT PEGAWAI'!AA33)=TRUE,"",'MAKLUMAT PEGAWAI'!AA33)</f>
        <v/>
      </c>
      <c r="K57" s="87">
        <f>IF(ISBLANK(GRED)=TRUE,"",GRED)</f>
        <v>29</v>
      </c>
      <c r="L57" s="805" t="s">
        <v>583</v>
      </c>
      <c r="M57" s="806"/>
      <c r="N57" s="807"/>
      <c r="O57" s="411" t="s">
        <v>661</v>
      </c>
      <c r="P57" s="216"/>
      <c r="Q57" s="100"/>
      <c r="R57" s="359"/>
      <c r="S57" s="294"/>
      <c r="T57" s="100"/>
      <c r="U57" s="100"/>
      <c r="V57" s="100"/>
      <c r="W57" s="100"/>
      <c r="X57" s="100"/>
      <c r="Y57" s="100"/>
      <c r="Z57" s="100"/>
    </row>
    <row r="58" spans="1:26" ht="4.5" customHeight="1" x14ac:dyDescent="0.2">
      <c r="A58" s="100"/>
      <c r="B58" s="215"/>
      <c r="C58" s="786"/>
      <c r="D58" s="380"/>
      <c r="E58" s="380"/>
      <c r="F58" s="381"/>
      <c r="G58" s="381"/>
      <c r="H58" s="382"/>
      <c r="I58" s="383"/>
      <c r="J58" s="384"/>
      <c r="K58" s="385"/>
      <c r="L58" s="386"/>
      <c r="M58" s="386"/>
      <c r="N58" s="386"/>
      <c r="O58" s="387"/>
      <c r="P58" s="216"/>
      <c r="Q58" s="100"/>
      <c r="R58" s="359"/>
      <c r="S58" s="100"/>
      <c r="T58" s="100"/>
      <c r="U58" s="100"/>
      <c r="V58" s="100"/>
      <c r="W58" s="100"/>
      <c r="X58" s="100"/>
      <c r="Y58" s="100"/>
      <c r="Z58" s="100"/>
    </row>
    <row r="59" spans="1:26" ht="4.5" customHeight="1" thickBot="1" x14ac:dyDescent="0.25">
      <c r="A59" s="100"/>
      <c r="B59" s="215"/>
      <c r="C59" s="786"/>
      <c r="D59" s="102"/>
      <c r="E59" s="102"/>
      <c r="F59" s="102"/>
      <c r="G59" s="102"/>
      <c r="H59" s="102"/>
      <c r="I59" s="102"/>
      <c r="J59" s="102"/>
      <c r="K59" s="102"/>
      <c r="L59" s="102"/>
      <c r="M59" s="102"/>
      <c r="N59" s="102"/>
      <c r="O59" s="238"/>
      <c r="P59" s="216"/>
      <c r="Q59" s="100"/>
      <c r="R59" s="359"/>
      <c r="S59" s="100"/>
      <c r="T59" s="100"/>
      <c r="U59" s="100"/>
      <c r="V59" s="100"/>
      <c r="W59" s="100"/>
      <c r="X59" s="100"/>
      <c r="Y59" s="100"/>
      <c r="Z59" s="100"/>
    </row>
    <row r="60" spans="1:26" ht="5.25" customHeight="1" x14ac:dyDescent="0.2">
      <c r="A60" s="100"/>
      <c r="B60" s="215"/>
      <c r="C60" s="217"/>
      <c r="D60" s="389"/>
      <c r="E60" s="389"/>
      <c r="F60" s="389"/>
      <c r="G60" s="389"/>
      <c r="H60" s="389"/>
      <c r="I60" s="389"/>
      <c r="J60" s="389"/>
      <c r="K60" s="390"/>
      <c r="L60" s="389"/>
      <c r="M60" s="389"/>
      <c r="N60" s="389"/>
      <c r="O60" s="389"/>
      <c r="P60" s="216"/>
      <c r="Q60" s="100"/>
      <c r="R60" s="359"/>
      <c r="S60" s="100"/>
      <c r="T60" s="100"/>
      <c r="U60" s="100"/>
      <c r="V60" s="100"/>
      <c r="W60" s="100"/>
      <c r="X60" s="100"/>
      <c r="Y60" s="100"/>
      <c r="Z60" s="100"/>
    </row>
    <row r="61" spans="1:26" ht="14.25" customHeight="1" x14ac:dyDescent="0.2">
      <c r="A61" s="100"/>
      <c r="B61" s="215"/>
      <c r="C61" s="786" t="s">
        <v>643</v>
      </c>
      <c r="D61" s="787" t="s">
        <v>576</v>
      </c>
      <c r="E61" s="787"/>
      <c r="F61" s="787"/>
      <c r="G61" s="788"/>
      <c r="H61" s="377" t="s">
        <v>356</v>
      </c>
      <c r="I61" s="378" t="s">
        <v>541</v>
      </c>
      <c r="J61" s="801"/>
      <c r="K61" s="802"/>
      <c r="L61" s="789" t="s">
        <v>580</v>
      </c>
      <c r="M61" s="790"/>
      <c r="N61" s="791"/>
      <c r="O61" s="379">
        <f>(BYRHOTSUPSSLLAT1+BYRHOTSUPSSLLAT2+BYRHOTSUPSSLLAT3+BYRHOTSUPSSLLAT4)/IF(BILHOTSUPSSLLAT=0,1,BILHOTSUPSSLLAT)</f>
        <v>0</v>
      </c>
      <c r="P61" s="216"/>
      <c r="Q61" s="100"/>
      <c r="R61" s="359"/>
      <c r="S61" s="100"/>
      <c r="T61" s="100"/>
      <c r="U61" s="100"/>
      <c r="V61" s="100"/>
      <c r="W61" s="100"/>
      <c r="X61" s="100"/>
      <c r="Y61" s="100"/>
      <c r="Z61" s="100"/>
    </row>
    <row r="62" spans="1:26" ht="3.75" customHeight="1" x14ac:dyDescent="0.2">
      <c r="A62" s="100"/>
      <c r="B62" s="215"/>
      <c r="C62" s="786"/>
      <c r="D62" s="282"/>
      <c r="E62" s="282"/>
      <c r="F62" s="97"/>
      <c r="G62" s="282"/>
      <c r="H62" s="282"/>
      <c r="I62" s="282"/>
      <c r="J62" s="282"/>
      <c r="K62" s="283"/>
      <c r="L62" s="282"/>
      <c r="M62" s="282"/>
      <c r="N62" s="282"/>
      <c r="O62" s="282"/>
      <c r="P62" s="216"/>
      <c r="Q62" s="100"/>
      <c r="R62" s="359"/>
      <c r="S62" s="100"/>
      <c r="T62" s="100"/>
      <c r="U62" s="100"/>
      <c r="V62" s="100"/>
      <c r="W62" s="100"/>
      <c r="X62" s="100"/>
      <c r="Y62" s="100"/>
      <c r="Z62" s="100"/>
    </row>
    <row r="63" spans="1:26" ht="14.25" customHeight="1" x14ac:dyDescent="0.2">
      <c r="A63" s="100"/>
      <c r="B63" s="215"/>
      <c r="C63" s="786"/>
      <c r="D63" s="718" t="s">
        <v>577</v>
      </c>
      <c r="E63" s="718"/>
      <c r="F63" s="718"/>
      <c r="G63" s="732"/>
      <c r="H63" s="80">
        <f>IF(OR(O63="Mesyuarat",O63="Bertugas Rasmi",O63="Persidangan",O63="Kursus Pra-Perkhidmatan")=TRUE,IF(K63="A",O61,(IF(AND(OR(K63="B",K63="C")=TRUE,OR(H61="Superior",H61="Standard")=TRUE)=TRUE,O61,IF(AND(K63&gt;52,H61="Standard")=TRUE,O61,IF(K63&lt;17,IF(O61&gt;T111,T111,O61),IF(K63&lt;27,IF(O61&gt;T110,T110,O61),IF(K63&lt;41,IF(O61&gt;T109,T109,O61),IF(K63&lt;45,IF(O61&gt;T108,T108,O61),IF(K63&lt;53,IF(O61&gt;T107,T107,O61),0))))))))),IF(AND(OR(K63&gt;52,K63="A",K63="B",K63="C")=TRUE,H61="Standard")=TRUE,O61,IF(K63&lt;17,IF(O61&gt;X111,X111,O61),IF(K63&lt;27,IF(O61&gt;X110,X110,O61),IF(K63&lt;41,IF(O61&gt;X109,X109,O61),IF(K63&lt;45,IF(O61&gt;X108,X108,O61),IF(K63&lt;53,IF(O61&gt;X107,X107,O61),0)))))))</f>
        <v>0</v>
      </c>
      <c r="I63" s="341" t="s">
        <v>581</v>
      </c>
      <c r="J63" s="88" t="str">
        <f>IF(ISBLANK('MAKLUMAT PEGAWAI'!AA33)=TRUE,"",'MAKLUMAT PEGAWAI'!AA33)</f>
        <v/>
      </c>
      <c r="K63" s="87">
        <f>IF(ISBLANK(GRED)=TRUE,"",GRED)</f>
        <v>29</v>
      </c>
      <c r="L63" s="803" t="s">
        <v>582</v>
      </c>
      <c r="M63" s="724"/>
      <c r="N63" s="804"/>
      <c r="O63" s="411" t="s">
        <v>670</v>
      </c>
      <c r="P63" s="216"/>
      <c r="Q63" s="100"/>
      <c r="R63" s="359"/>
      <c r="S63" s="294"/>
      <c r="T63" s="100"/>
      <c r="U63" s="100"/>
      <c r="V63" s="100"/>
      <c r="W63" s="100"/>
      <c r="X63" s="100"/>
      <c r="Y63" s="100"/>
      <c r="Z63" s="100"/>
    </row>
    <row r="64" spans="1:26" ht="4.5" customHeight="1" x14ac:dyDescent="0.2">
      <c r="A64" s="100"/>
      <c r="B64" s="215"/>
      <c r="C64" s="786"/>
      <c r="D64" s="380"/>
      <c r="E64" s="380"/>
      <c r="F64" s="381"/>
      <c r="G64" s="381"/>
      <c r="H64" s="382"/>
      <c r="I64" s="383"/>
      <c r="J64" s="384"/>
      <c r="K64" s="385"/>
      <c r="L64" s="386"/>
      <c r="M64" s="386"/>
      <c r="N64" s="386"/>
      <c r="O64" s="387"/>
      <c r="P64" s="216"/>
      <c r="Q64" s="100"/>
      <c r="R64" s="359"/>
      <c r="S64" s="100"/>
      <c r="T64" s="100"/>
      <c r="U64" s="100"/>
      <c r="V64" s="100"/>
      <c r="W64" s="100"/>
      <c r="X64" s="100"/>
      <c r="Y64" s="100"/>
      <c r="Z64" s="100"/>
    </row>
    <row r="65" spans="1:26" ht="6" customHeight="1" thickBot="1" x14ac:dyDescent="0.25">
      <c r="A65" s="100"/>
      <c r="B65" s="215"/>
      <c r="C65" s="233"/>
      <c r="D65" s="234"/>
      <c r="E65" s="234"/>
      <c r="F65" s="234"/>
      <c r="G65" s="234"/>
      <c r="H65" s="234"/>
      <c r="I65" s="234"/>
      <c r="J65" s="234"/>
      <c r="K65" s="234"/>
      <c r="L65" s="234"/>
      <c r="M65" s="234"/>
      <c r="N65" s="234"/>
      <c r="O65" s="77"/>
      <c r="P65" s="216"/>
      <c r="Q65" s="100"/>
      <c r="R65" s="100"/>
      <c r="S65" s="100"/>
      <c r="T65" s="100"/>
      <c r="U65" s="100"/>
      <c r="V65" s="100"/>
      <c r="W65" s="100"/>
      <c r="X65" s="100"/>
      <c r="Y65" s="100"/>
      <c r="Z65" s="100"/>
    </row>
    <row r="66" spans="1:26" ht="5.25" customHeight="1" x14ac:dyDescent="0.2">
      <c r="A66" s="100"/>
      <c r="B66" s="215"/>
      <c r="C66" s="217"/>
      <c r="D66" s="282"/>
      <c r="E66" s="282"/>
      <c r="F66" s="282"/>
      <c r="G66" s="282"/>
      <c r="H66" s="282"/>
      <c r="I66" s="282"/>
      <c r="J66" s="282"/>
      <c r="K66" s="283"/>
      <c r="L66" s="282"/>
      <c r="M66" s="282"/>
      <c r="N66" s="282"/>
      <c r="O66" s="282"/>
      <c r="P66" s="216"/>
      <c r="Q66" s="100"/>
      <c r="R66" s="100"/>
      <c r="S66" s="100"/>
      <c r="T66" s="100"/>
      <c r="U66" s="100"/>
      <c r="V66" s="100"/>
      <c r="W66" s="100"/>
      <c r="X66" s="100"/>
      <c r="Y66" s="100"/>
      <c r="Z66" s="100"/>
    </row>
    <row r="67" spans="1:26" ht="14.25" customHeight="1" x14ac:dyDescent="0.2">
      <c r="A67" s="100"/>
      <c r="B67" s="215"/>
      <c r="C67" s="785" t="s">
        <v>642</v>
      </c>
      <c r="D67" s="775" t="s">
        <v>576</v>
      </c>
      <c r="E67" s="775"/>
      <c r="F67" s="775"/>
      <c r="G67" s="776"/>
      <c r="H67" s="391" t="s">
        <v>612</v>
      </c>
      <c r="I67" s="392" t="s">
        <v>541</v>
      </c>
      <c r="J67" s="777"/>
      <c r="K67" s="778"/>
      <c r="L67" s="779" t="s">
        <v>580</v>
      </c>
      <c r="M67" s="780"/>
      <c r="N67" s="781"/>
      <c r="O67" s="393">
        <f>(BYRHOTSUISSLMESY1+BYRHOTSUISSLMESY2+BYRHOTSUISSLMESY3+BYRHOTSUISSLMESY4)/IF(BILHOTSUISSLMESY=0,1,BILHOTSUISSLMESY)</f>
        <v>0</v>
      </c>
      <c r="P67" s="216"/>
      <c r="Q67" s="100"/>
      <c r="R67" s="355"/>
      <c r="S67" s="100"/>
      <c r="T67" s="100"/>
      <c r="U67" s="100"/>
      <c r="V67" s="100"/>
      <c r="W67" s="100"/>
      <c r="X67" s="100"/>
      <c r="Y67" s="100"/>
      <c r="Z67" s="100"/>
    </row>
    <row r="68" spans="1:26" ht="3.75" customHeight="1" x14ac:dyDescent="0.2">
      <c r="A68" s="100"/>
      <c r="B68" s="215"/>
      <c r="C68" s="785"/>
      <c r="D68" s="394"/>
      <c r="E68" s="394"/>
      <c r="F68" s="395"/>
      <c r="G68" s="394"/>
      <c r="H68" s="394"/>
      <c r="I68" s="394"/>
      <c r="J68" s="394"/>
      <c r="K68" s="396"/>
      <c r="L68" s="394"/>
      <c r="M68" s="394"/>
      <c r="N68" s="394"/>
      <c r="O68" s="394"/>
      <c r="P68" s="216"/>
      <c r="Q68" s="100"/>
      <c r="R68" s="359"/>
      <c r="S68" s="100"/>
      <c r="T68" s="100"/>
      <c r="U68" s="100"/>
      <c r="V68" s="100"/>
      <c r="W68" s="100"/>
      <c r="X68" s="100"/>
      <c r="Y68" s="100"/>
      <c r="Z68" s="100"/>
    </row>
    <row r="69" spans="1:26" ht="14.25" customHeight="1" x14ac:dyDescent="0.2">
      <c r="A69" s="100"/>
      <c r="B69" s="215"/>
      <c r="C69" s="785"/>
      <c r="D69" s="775" t="s">
        <v>577</v>
      </c>
      <c r="E69" s="775"/>
      <c r="F69" s="775"/>
      <c r="G69" s="776"/>
      <c r="H69" s="157">
        <f>IF(OR(O69="Mesyuarat",O69="Bertugas Rasmi",O69="Persidangan",O69="Kursus Pra-Perkhidmatan")=TRUE,IF(K69="A",O67,(IF(AND(OR(K69="B",K69="C")=TRUE,OR(H67="Superior",H67="Standard")=TRUE)=TRUE,O67,IF(AND(K69&gt;52,H67="Standard")=TRUE,O67,IF(K69&lt;17,IF(O67&gt;T111,T111,O67),IF(K69&lt;27,IF(O67&gt;T110,T110,O67),IF(K69&lt;41,IF(O67&gt;T109,T109,O67),IF(K69&lt;45,IF(O67&gt;T108,T108,O67),IF(K69&lt;53,IF(O67&gt;T107,T107,O67),0))))))))),IF(AND(OR(K69&gt;52,K69="A",K69="B",K69="C")=TRUE,H67="Standard")=TRUE,O67,IF(K69&lt;17,IF(O67&gt;X111,X111,O67),IF(K69&lt;27,IF(O67&gt;X110,X110,O67),IF(K69&lt;41,IF(O67&gt;X109,X109,O67),IF(K69&lt;45,IF(O67&gt;X108,X108,O67),IF(K69&lt;53,IF(O67&gt;X107,X107,O67),0)))))))</f>
        <v>0</v>
      </c>
      <c r="I69" s="397" t="s">
        <v>581</v>
      </c>
      <c r="J69" s="158" t="str">
        <f>IF(ISBLANK('MAKLUMAT PEGAWAI'!AA45)=TRUE,"",'MAKLUMAT PEGAWAI'!AA45)</f>
        <v/>
      </c>
      <c r="K69" s="159">
        <f>IF(ISBLANK(GRED)=TRUE,"",GRED)</f>
        <v>29</v>
      </c>
      <c r="L69" s="782" t="s">
        <v>583</v>
      </c>
      <c r="M69" s="783"/>
      <c r="N69" s="784"/>
      <c r="O69" s="376" t="s">
        <v>661</v>
      </c>
      <c r="P69" s="216"/>
      <c r="Q69" s="100"/>
      <c r="R69" s="359"/>
      <c r="S69" s="294"/>
      <c r="T69" s="100"/>
      <c r="U69" s="100"/>
      <c r="V69" s="100"/>
      <c r="W69" s="100"/>
      <c r="X69" s="100"/>
      <c r="Y69" s="100"/>
      <c r="Z69" s="100"/>
    </row>
    <row r="70" spans="1:26" ht="4.5" customHeight="1" x14ac:dyDescent="0.2">
      <c r="A70" s="100"/>
      <c r="B70" s="215"/>
      <c r="C70" s="785"/>
      <c r="D70" s="398"/>
      <c r="E70" s="398"/>
      <c r="F70" s="399"/>
      <c r="G70" s="399"/>
      <c r="H70" s="400"/>
      <c r="I70" s="401"/>
      <c r="J70" s="402"/>
      <c r="K70" s="403"/>
      <c r="L70" s="404"/>
      <c r="M70" s="404"/>
      <c r="N70" s="404"/>
      <c r="O70" s="405"/>
      <c r="P70" s="216"/>
      <c r="Q70" s="100"/>
      <c r="R70" s="359"/>
      <c r="S70" s="100"/>
      <c r="T70" s="100"/>
      <c r="U70" s="100"/>
      <c r="V70" s="100"/>
      <c r="W70" s="100"/>
      <c r="X70" s="100"/>
      <c r="Y70" s="100"/>
      <c r="Z70" s="100"/>
    </row>
    <row r="71" spans="1:26" ht="4.5" customHeight="1" thickBot="1" x14ac:dyDescent="0.25">
      <c r="A71" s="100"/>
      <c r="B71" s="215"/>
      <c r="C71" s="785"/>
      <c r="D71" s="406"/>
      <c r="E71" s="406"/>
      <c r="F71" s="406"/>
      <c r="G71" s="406"/>
      <c r="H71" s="406"/>
      <c r="I71" s="406"/>
      <c r="J71" s="406"/>
      <c r="K71" s="406"/>
      <c r="L71" s="406"/>
      <c r="M71" s="406"/>
      <c r="N71" s="406"/>
      <c r="O71" s="407"/>
      <c r="P71" s="216"/>
      <c r="Q71" s="100"/>
      <c r="R71" s="359"/>
      <c r="S71" s="100"/>
      <c r="T71" s="100"/>
      <c r="U71" s="100"/>
      <c r="V71" s="100"/>
      <c r="W71" s="100"/>
      <c r="X71" s="100"/>
      <c r="Y71" s="100"/>
      <c r="Z71" s="100"/>
    </row>
    <row r="72" spans="1:26" ht="5.25" customHeight="1" x14ac:dyDescent="0.2">
      <c r="A72" s="100"/>
      <c r="B72" s="215"/>
      <c r="C72" s="408"/>
      <c r="D72" s="409"/>
      <c r="E72" s="409"/>
      <c r="F72" s="409"/>
      <c r="G72" s="409"/>
      <c r="H72" s="409"/>
      <c r="I72" s="409"/>
      <c r="J72" s="409"/>
      <c r="K72" s="410"/>
      <c r="L72" s="409"/>
      <c r="M72" s="409"/>
      <c r="N72" s="409"/>
      <c r="O72" s="409"/>
      <c r="P72" s="216"/>
      <c r="Q72" s="100"/>
      <c r="R72" s="359"/>
      <c r="S72" s="100"/>
      <c r="T72" s="100"/>
      <c r="U72" s="100"/>
      <c r="V72" s="100"/>
      <c r="W72" s="100"/>
      <c r="X72" s="100"/>
      <c r="Y72" s="100"/>
      <c r="Z72" s="100"/>
    </row>
    <row r="73" spans="1:26" ht="14.25" customHeight="1" x14ac:dyDescent="0.2">
      <c r="A73" s="100"/>
      <c r="B73" s="215"/>
      <c r="C73" s="785" t="s">
        <v>643</v>
      </c>
      <c r="D73" s="775" t="s">
        <v>576</v>
      </c>
      <c r="E73" s="775"/>
      <c r="F73" s="775"/>
      <c r="G73" s="776"/>
      <c r="H73" s="391" t="s">
        <v>612</v>
      </c>
      <c r="I73" s="392" t="s">
        <v>541</v>
      </c>
      <c r="J73" s="777"/>
      <c r="K73" s="778"/>
      <c r="L73" s="779" t="s">
        <v>580</v>
      </c>
      <c r="M73" s="780"/>
      <c r="N73" s="781"/>
      <c r="O73" s="393">
        <f>(BYRHOTSUISSLLAT1+BYRHOTSUISSLLAT2+BYRHOTSUISSLLAT3+BYRHOTSUISSLLAT4)/IF(BILHOTSUISSLLAT=0,1,BILHOTSUISSLLAT)</f>
        <v>0</v>
      </c>
      <c r="P73" s="216"/>
      <c r="Q73" s="100"/>
      <c r="R73" s="359"/>
      <c r="S73" s="100"/>
      <c r="T73" s="100"/>
      <c r="U73" s="100"/>
      <c r="V73" s="100"/>
      <c r="W73" s="100"/>
      <c r="X73" s="100"/>
      <c r="Y73" s="100"/>
      <c r="Z73" s="100"/>
    </row>
    <row r="74" spans="1:26" ht="3.75" customHeight="1" x14ac:dyDescent="0.2">
      <c r="A74" s="100"/>
      <c r="B74" s="215"/>
      <c r="C74" s="785"/>
      <c r="D74" s="394"/>
      <c r="E74" s="394"/>
      <c r="F74" s="395"/>
      <c r="G74" s="394"/>
      <c r="H74" s="394"/>
      <c r="I74" s="394"/>
      <c r="J74" s="394"/>
      <c r="K74" s="396"/>
      <c r="L74" s="394"/>
      <c r="M74" s="394"/>
      <c r="N74" s="394"/>
      <c r="O74" s="394"/>
      <c r="P74" s="216"/>
      <c r="Q74" s="100"/>
      <c r="R74" s="359"/>
      <c r="S74" s="100"/>
      <c r="T74" s="100"/>
      <c r="U74" s="100"/>
      <c r="V74" s="100"/>
      <c r="W74" s="100"/>
      <c r="X74" s="100"/>
      <c r="Y74" s="100"/>
      <c r="Z74" s="100"/>
    </row>
    <row r="75" spans="1:26" ht="14.25" customHeight="1" x14ac:dyDescent="0.2">
      <c r="A75" s="100"/>
      <c r="B75" s="215"/>
      <c r="C75" s="785"/>
      <c r="D75" s="775" t="s">
        <v>577</v>
      </c>
      <c r="E75" s="775"/>
      <c r="F75" s="775"/>
      <c r="G75" s="776"/>
      <c r="H75" s="157">
        <f>IF(OR(O75="Mesyuarat",O75="Bertugas Rasmi",O75="Persidangan",O75="Kursus Pra-Perkhidmatan")=TRUE,IF(K75="A",O73,(IF(AND(OR(K75="B",K75="C")=TRUE,OR(H73="Superior",H73="Standard")=TRUE)=TRUE,O73,IF(AND(K75&gt;52,H73="Standard")=TRUE,O73,IF(K75&lt;17,IF(O73&gt;T111,T111,O73),IF(K75&lt;27,IF(O73&gt;T110,T110,O73),IF(K75&lt;41,IF(O73&gt;T109,T109,O73),IF(K75&lt;45,IF(O73&gt;T108,T108,O73),IF(K75&lt;53,IF(O73&gt;T107,T107,O73),0))))))))),IF(AND(OR(K75&gt;52,K75="A",K75="B",K75="C")=TRUE,H73="Standard")=TRUE,O73,IF(K75&lt;17,IF(O73&gt;X111,X111,O73),IF(K75&lt;27,IF(O73&gt;X110,X110,O73),IF(K75&lt;41,IF(O73&gt;X109,X109,O73),IF(K75&lt;45,IF(O73&gt;X108,X108,O73),IF(K75&lt;53,IF(O73&gt;X107,X107,O73),0)))))))</f>
        <v>0</v>
      </c>
      <c r="I75" s="397" t="s">
        <v>581</v>
      </c>
      <c r="J75" s="158" t="str">
        <f>IF(ISBLANK('MAKLUMAT PEGAWAI'!AA45)=TRUE,"",'MAKLUMAT PEGAWAI'!AA45)</f>
        <v/>
      </c>
      <c r="K75" s="159">
        <f>IF(ISBLANK(GRED)=TRUE,"",GRED)</f>
        <v>29</v>
      </c>
      <c r="L75" s="779" t="s">
        <v>582</v>
      </c>
      <c r="M75" s="780"/>
      <c r="N75" s="781"/>
      <c r="O75" s="376" t="s">
        <v>670</v>
      </c>
      <c r="P75" s="216"/>
      <c r="Q75" s="100"/>
      <c r="R75" s="359"/>
      <c r="S75" s="294"/>
      <c r="T75" s="100"/>
      <c r="U75" s="100"/>
      <c r="V75" s="100"/>
      <c r="W75" s="100"/>
      <c r="X75" s="100"/>
      <c r="Y75" s="100"/>
      <c r="Z75" s="100"/>
    </row>
    <row r="76" spans="1:26" ht="4.5" customHeight="1" x14ac:dyDescent="0.2">
      <c r="A76" s="100"/>
      <c r="B76" s="215"/>
      <c r="C76" s="785"/>
      <c r="D76" s="398"/>
      <c r="E76" s="398"/>
      <c r="F76" s="399"/>
      <c r="G76" s="399"/>
      <c r="H76" s="400"/>
      <c r="I76" s="401"/>
      <c r="J76" s="402"/>
      <c r="K76" s="403"/>
      <c r="L76" s="404"/>
      <c r="M76" s="404"/>
      <c r="N76" s="404"/>
      <c r="O76" s="405"/>
      <c r="P76" s="216"/>
      <c r="Q76" s="100"/>
      <c r="R76" s="359"/>
      <c r="S76" s="100"/>
      <c r="T76" s="100"/>
      <c r="U76" s="100"/>
      <c r="V76" s="100"/>
      <c r="W76" s="100"/>
      <c r="X76" s="100"/>
      <c r="Y76" s="100"/>
      <c r="Z76" s="100"/>
    </row>
    <row r="77" spans="1:26" ht="6" customHeight="1" thickBot="1" x14ac:dyDescent="0.25">
      <c r="A77" s="100"/>
      <c r="B77" s="215"/>
      <c r="C77" s="233"/>
      <c r="D77" s="234"/>
      <c r="E77" s="234"/>
      <c r="F77" s="234"/>
      <c r="G77" s="234"/>
      <c r="H77" s="234"/>
      <c r="I77" s="234"/>
      <c r="J77" s="234"/>
      <c r="K77" s="234"/>
      <c r="L77" s="234"/>
      <c r="M77" s="234"/>
      <c r="N77" s="234"/>
      <c r="O77" s="77"/>
      <c r="P77" s="216"/>
      <c r="Q77" s="100"/>
      <c r="R77" s="100"/>
      <c r="S77" s="100"/>
      <c r="T77" s="100"/>
      <c r="U77" s="100"/>
      <c r="V77" s="100"/>
      <c r="W77" s="100"/>
      <c r="X77" s="100"/>
      <c r="Y77" s="100"/>
      <c r="Z77" s="100"/>
    </row>
    <row r="78" spans="1:26" ht="24" customHeight="1" thickBot="1" x14ac:dyDescent="0.25">
      <c r="A78" s="100"/>
      <c r="B78" s="215"/>
      <c r="C78" s="235"/>
      <c r="D78" s="734" t="s">
        <v>536</v>
      </c>
      <c r="E78" s="734"/>
      <c r="F78" s="734"/>
      <c r="G78" s="734"/>
      <c r="H78" s="734"/>
      <c r="I78" s="734"/>
      <c r="J78" s="734"/>
      <c r="K78" s="734"/>
      <c r="L78" s="734"/>
      <c r="M78" s="734"/>
      <c r="N78" s="236" t="s">
        <v>13</v>
      </c>
      <c r="O78" s="89" t="e">
        <f>#REF!+#REF!+#REF!+#REF!</f>
        <v>#REF!</v>
      </c>
      <c r="P78" s="216"/>
      <c r="Q78" s="100"/>
      <c r="R78" s="100"/>
      <c r="S78" s="100"/>
      <c r="T78" s="100"/>
      <c r="U78" s="100"/>
      <c r="V78" s="100"/>
      <c r="W78" s="100"/>
      <c r="X78" s="100"/>
      <c r="Y78" s="100"/>
      <c r="Z78" s="100"/>
    </row>
    <row r="79" spans="1:26" ht="3.75" customHeight="1" thickBot="1" x14ac:dyDescent="0.25">
      <c r="A79" s="100"/>
      <c r="B79" s="215"/>
      <c r="C79" s="217"/>
      <c r="D79" s="340"/>
      <c r="E79" s="340"/>
      <c r="F79" s="340"/>
      <c r="G79" s="340"/>
      <c r="H79" s="340"/>
      <c r="I79" s="340"/>
      <c r="J79" s="340"/>
      <c r="K79" s="340"/>
      <c r="L79" s="340"/>
      <c r="M79" s="340"/>
      <c r="N79" s="237"/>
      <c r="O79" s="86"/>
      <c r="P79" s="216"/>
      <c r="Q79" s="100"/>
      <c r="R79" s="100"/>
      <c r="S79" s="100"/>
      <c r="T79" s="100"/>
      <c r="U79" s="100"/>
      <c r="V79" s="100"/>
      <c r="W79" s="100"/>
      <c r="X79" s="100"/>
      <c r="Y79" s="100"/>
      <c r="Z79" s="100"/>
    </row>
    <row r="80" spans="1:26" ht="18" customHeight="1" thickBot="1" x14ac:dyDescent="0.25">
      <c r="A80" s="100"/>
      <c r="B80" s="215"/>
      <c r="C80" s="798" t="s">
        <v>534</v>
      </c>
      <c r="D80" s="799"/>
      <c r="E80" s="799"/>
      <c r="F80" s="799"/>
      <c r="G80" s="799"/>
      <c r="H80" s="799"/>
      <c r="I80" s="799"/>
      <c r="J80" s="799"/>
      <c r="K80" s="799"/>
      <c r="L80" s="799"/>
      <c r="M80" s="799"/>
      <c r="N80" s="799"/>
      <c r="O80" s="800"/>
      <c r="P80" s="216"/>
      <c r="Q80" s="100"/>
      <c r="R80" s="100"/>
      <c r="S80" s="100"/>
      <c r="T80" s="100"/>
      <c r="U80" s="100"/>
      <c r="V80" s="100"/>
      <c r="W80" s="100"/>
      <c r="X80" s="100"/>
      <c r="Y80" s="100"/>
      <c r="Z80" s="100"/>
    </row>
    <row r="81" spans="1:26" ht="17.25" customHeight="1" thickBot="1" x14ac:dyDescent="0.25">
      <c r="A81" s="100"/>
      <c r="B81" s="215"/>
      <c r="C81" s="795" t="s">
        <v>644</v>
      </c>
      <c r="D81" s="796"/>
      <c r="E81" s="796"/>
      <c r="F81" s="796"/>
      <c r="G81" s="796"/>
      <c r="H81" s="796"/>
      <c r="I81" s="796"/>
      <c r="J81" s="796"/>
      <c r="K81" s="796"/>
      <c r="L81" s="796"/>
      <c r="M81" s="796"/>
      <c r="N81" s="796"/>
      <c r="O81" s="797"/>
      <c r="P81" s="216"/>
      <c r="Q81" s="105"/>
      <c r="R81" s="100"/>
      <c r="S81" s="100"/>
      <c r="T81" s="100"/>
      <c r="U81" s="100"/>
      <c r="V81" s="100"/>
      <c r="W81" s="100"/>
      <c r="X81" s="100"/>
      <c r="Y81" s="100"/>
      <c r="Z81" s="100"/>
    </row>
    <row r="82" spans="1:26" ht="5.25" customHeight="1" x14ac:dyDescent="0.2">
      <c r="A82" s="100"/>
      <c r="B82" s="215"/>
      <c r="C82" s="217"/>
      <c r="D82" s="282"/>
      <c r="E82" s="282"/>
      <c r="F82" s="282"/>
      <c r="G82" s="282"/>
      <c r="H82" s="282"/>
      <c r="I82" s="282"/>
      <c r="J82" s="282"/>
      <c r="K82" s="283"/>
      <c r="L82" s="282"/>
      <c r="M82" s="282"/>
      <c r="N82" s="282"/>
      <c r="O82" s="282"/>
      <c r="P82" s="216"/>
      <c r="Q82" s="100"/>
      <c r="R82" s="100"/>
      <c r="S82" s="100"/>
      <c r="T82" s="100"/>
      <c r="U82" s="100"/>
      <c r="V82" s="100"/>
      <c r="W82" s="100"/>
      <c r="X82" s="100"/>
      <c r="Y82" s="100"/>
      <c r="Z82" s="100"/>
    </row>
    <row r="83" spans="1:26" ht="14.25" customHeight="1" x14ac:dyDescent="0.2">
      <c r="A83" s="100"/>
      <c r="B83" s="215"/>
      <c r="C83" s="217"/>
      <c r="D83" s="219" t="s">
        <v>578</v>
      </c>
      <c r="E83" s="224"/>
      <c r="F83" s="343"/>
      <c r="G83" s="219"/>
      <c r="H83" s="80">
        <f>IF(OR(ISBLANK(GRED),ISBLANK(O83))=TRUE,0,IF(OR(O83="Mesyuarat",O83="Bertugas Rasmi",O83="Persidangan",O83="Kursus Pra-Perkhidmatan")=TRUE,IF(GRED="A",U104,IF(OR(GRED="B",GRED="C")=TRUE,U105,IF(GRED&lt;17,U111,IF(GRED&lt;27,U110,IF(GRED&lt;41,U109,IF(GRED&lt;45,U108,IF(GRED&lt;53,U107,IF(GRED&lt;55,U106,0)))))))),IF(GRED="A",Y104,IF(OR(GRED="B",GRED="C")=TRUE,Y105,IF(GRED&lt;17,Y111,IF(GRED&lt;27,Y110,IF(GRED&lt;41,Y109,IF(GRED&lt;45,Y108,IF(GRED&lt;53,Y107,IF(GRED&lt;55,Y106,0))))))))))</f>
        <v>45</v>
      </c>
      <c r="I83" s="341" t="s">
        <v>512</v>
      </c>
      <c r="J83" s="81" t="str">
        <f>IF(ISBLANK('MAKLUMAT PEGAWAI'!AA21)=TRUE,"",'MAKLUMAT PEGAWAI'!AA21)</f>
        <v>W</v>
      </c>
      <c r="K83" s="82">
        <f>IF(ISBLANK(GRED)=TRUE,"",GRED)</f>
        <v>29</v>
      </c>
      <c r="L83" s="773" t="s">
        <v>511</v>
      </c>
      <c r="M83" s="723"/>
      <c r="N83" s="774"/>
      <c r="O83" s="411" t="s">
        <v>661</v>
      </c>
      <c r="P83" s="216"/>
      <c r="Q83" s="100"/>
      <c r="R83" s="100"/>
      <c r="S83" s="104"/>
      <c r="T83" s="100"/>
      <c r="U83" s="100"/>
      <c r="V83" s="100"/>
      <c r="W83" s="100"/>
      <c r="X83" s="100"/>
      <c r="Y83" s="100"/>
      <c r="Z83" s="100"/>
    </row>
    <row r="84" spans="1:26" ht="4.5" customHeight="1" x14ac:dyDescent="0.2">
      <c r="A84" s="100"/>
      <c r="B84" s="215"/>
      <c r="C84" s="217"/>
      <c r="D84" s="380"/>
      <c r="E84" s="380"/>
      <c r="F84" s="381"/>
      <c r="G84" s="381"/>
      <c r="H84" s="382"/>
      <c r="I84" s="383"/>
      <c r="J84" s="384"/>
      <c r="K84" s="385"/>
      <c r="L84" s="386"/>
      <c r="M84" s="386"/>
      <c r="N84" s="386"/>
      <c r="O84" s="387"/>
      <c r="P84" s="216"/>
      <c r="Q84" s="100"/>
      <c r="R84" s="100"/>
      <c r="S84" s="100"/>
      <c r="T84" s="100"/>
      <c r="U84" s="100"/>
      <c r="V84" s="100"/>
      <c r="W84" s="100"/>
      <c r="X84" s="100"/>
      <c r="Y84" s="100"/>
      <c r="Z84" s="100"/>
    </row>
    <row r="85" spans="1:26" ht="4.5" customHeight="1" x14ac:dyDescent="0.2">
      <c r="A85" s="100"/>
      <c r="B85" s="215"/>
      <c r="C85" s="217"/>
      <c r="D85" s="102"/>
      <c r="E85" s="102"/>
      <c r="F85" s="102"/>
      <c r="G85" s="102"/>
      <c r="H85" s="102"/>
      <c r="I85" s="102"/>
      <c r="J85" s="102"/>
      <c r="K85" s="102"/>
      <c r="L85" s="102"/>
      <c r="M85" s="102"/>
      <c r="N85" s="102"/>
      <c r="O85" s="238"/>
      <c r="P85" s="216"/>
      <c r="Q85" s="100"/>
      <c r="R85" s="100"/>
      <c r="S85" s="100"/>
      <c r="T85" s="100"/>
      <c r="U85" s="100"/>
      <c r="V85" s="100"/>
      <c r="W85" s="100"/>
      <c r="X85" s="100"/>
      <c r="Y85" s="100"/>
      <c r="Z85" s="100"/>
    </row>
    <row r="86" spans="1:26" ht="14.25" customHeight="1" x14ac:dyDescent="0.2">
      <c r="A86" s="100"/>
      <c r="B86" s="215"/>
      <c r="C86" s="217"/>
      <c r="D86" s="219" t="s">
        <v>578</v>
      </c>
      <c r="E86" s="224"/>
      <c r="F86" s="343"/>
      <c r="G86" s="219"/>
      <c r="H86" s="80">
        <f>IF(OR(ISBLANK(GRED),ISBLANK(O86))=TRUE,0,IF(OR(O86="Mesyuarat",O86="Bertugas Rasmi",O86="Persidangan",O86="Kursus Pra-Perkhidmatan")=TRUE,IF(GRED="A",U104,IF(OR(GRED="B",GRED="C")=TRUE,U105,IF(GRED&lt;17,U111,IF(GRED&lt;27,U110,IF(GRED&lt;41,U109,IF(GRED&lt;45,U108,IF(GRED&lt;53,U107,IF(GRED&lt;55,U106,0)))))))),IF(GRED="A",Y104,IF(OR(GRED="B",GRED="C")=TRUE,Y105,IF(GRED&lt;17,Y111,IF(GRED&lt;27,Y110,IF(GRED&lt;41,Y109,IF(GRED&lt;45,Y108,IF(GRED&lt;53,Y107,IF(GRED&lt;55,Y106,0))))))))))</f>
        <v>35</v>
      </c>
      <c r="I86" s="341" t="s">
        <v>512</v>
      </c>
      <c r="J86" s="81" t="str">
        <f>IF(ISBLANK('MAKLUMAT PEGAWAI'!AA21)=TRUE,"",'MAKLUMAT PEGAWAI'!AA21)</f>
        <v>W</v>
      </c>
      <c r="K86" s="82">
        <f>IF(ISBLANK(GRED)=TRUE,"",GRED)</f>
        <v>29</v>
      </c>
      <c r="L86" s="773" t="s">
        <v>511</v>
      </c>
      <c r="M86" s="723"/>
      <c r="N86" s="774"/>
      <c r="O86" s="411" t="s">
        <v>670</v>
      </c>
      <c r="P86" s="216"/>
      <c r="Q86" s="100"/>
      <c r="R86" s="100"/>
      <c r="S86" s="104"/>
      <c r="T86" s="100"/>
      <c r="U86" s="100"/>
      <c r="V86" s="100"/>
      <c r="W86" s="100"/>
      <c r="X86" s="100"/>
      <c r="Y86" s="100"/>
      <c r="Z86" s="100"/>
    </row>
    <row r="87" spans="1:26" ht="4.5" customHeight="1" x14ac:dyDescent="0.2">
      <c r="A87" s="100"/>
      <c r="B87" s="215"/>
      <c r="C87" s="217"/>
      <c r="D87" s="380"/>
      <c r="E87" s="380"/>
      <c r="F87" s="381"/>
      <c r="G87" s="381"/>
      <c r="H87" s="382"/>
      <c r="I87" s="383"/>
      <c r="J87" s="384"/>
      <c r="K87" s="385"/>
      <c r="L87" s="386"/>
      <c r="M87" s="386"/>
      <c r="N87" s="386"/>
      <c r="O87" s="387"/>
      <c r="P87" s="216"/>
      <c r="Q87" s="100"/>
      <c r="R87" s="100"/>
      <c r="S87" s="100"/>
      <c r="T87" s="100"/>
      <c r="U87" s="100"/>
      <c r="V87" s="100"/>
      <c r="W87" s="100"/>
      <c r="X87" s="100"/>
      <c r="Y87" s="100"/>
      <c r="Z87" s="100"/>
    </row>
    <row r="88" spans="1:26" ht="6" customHeight="1" thickBot="1" x14ac:dyDescent="0.25">
      <c r="A88" s="100"/>
      <c r="B88" s="215"/>
      <c r="C88" s="217"/>
      <c r="D88" s="102"/>
      <c r="E88" s="102"/>
      <c r="F88" s="102"/>
      <c r="G88" s="102"/>
      <c r="H88" s="102"/>
      <c r="I88" s="102"/>
      <c r="J88" s="102"/>
      <c r="K88" s="102"/>
      <c r="L88" s="102"/>
      <c r="M88" s="102"/>
      <c r="N88" s="102"/>
      <c r="O88" s="412"/>
      <c r="P88" s="216"/>
      <c r="Q88" s="100"/>
      <c r="R88" s="100"/>
      <c r="S88" s="100"/>
      <c r="T88" s="100"/>
      <c r="U88" s="100"/>
      <c r="V88" s="100"/>
      <c r="W88" s="100"/>
      <c r="X88" s="100"/>
      <c r="Y88" s="100"/>
      <c r="Z88" s="100"/>
    </row>
    <row r="89" spans="1:26" ht="18.75" customHeight="1" thickBot="1" x14ac:dyDescent="0.25">
      <c r="A89" s="100"/>
      <c r="B89" s="215"/>
      <c r="C89" s="770" t="s">
        <v>645</v>
      </c>
      <c r="D89" s="771"/>
      <c r="E89" s="771"/>
      <c r="F89" s="771"/>
      <c r="G89" s="771"/>
      <c r="H89" s="771"/>
      <c r="I89" s="771"/>
      <c r="J89" s="771"/>
      <c r="K89" s="771"/>
      <c r="L89" s="771"/>
      <c r="M89" s="771"/>
      <c r="N89" s="771"/>
      <c r="O89" s="772"/>
      <c r="P89" s="216"/>
      <c r="Q89" s="100"/>
      <c r="R89" s="100"/>
      <c r="S89" s="100"/>
      <c r="T89" s="100"/>
      <c r="U89" s="100"/>
      <c r="V89" s="100"/>
      <c r="W89" s="100"/>
      <c r="X89" s="100"/>
      <c r="Y89" s="100"/>
      <c r="Z89" s="100"/>
    </row>
    <row r="90" spans="1:26" ht="5.25" customHeight="1" x14ac:dyDescent="0.2">
      <c r="A90" s="100"/>
      <c r="B90" s="215"/>
      <c r="C90" s="217"/>
      <c r="D90" s="282"/>
      <c r="E90" s="282"/>
      <c r="F90" s="282"/>
      <c r="G90" s="282"/>
      <c r="H90" s="282"/>
      <c r="I90" s="282"/>
      <c r="J90" s="282"/>
      <c r="K90" s="283"/>
      <c r="L90" s="282"/>
      <c r="M90" s="282"/>
      <c r="N90" s="282"/>
      <c r="O90" s="282"/>
      <c r="P90" s="216"/>
      <c r="Q90" s="100"/>
      <c r="R90" s="100"/>
      <c r="S90" s="100"/>
      <c r="T90" s="100"/>
      <c r="U90" s="100"/>
      <c r="V90" s="100"/>
      <c r="W90" s="100"/>
      <c r="X90" s="100"/>
      <c r="Y90" s="100"/>
      <c r="Z90" s="100"/>
    </row>
    <row r="91" spans="1:26" ht="14.25" x14ac:dyDescent="0.2">
      <c r="A91" s="100"/>
      <c r="B91" s="215"/>
      <c r="C91" s="217"/>
      <c r="D91" s="219" t="s">
        <v>578</v>
      </c>
      <c r="E91" s="224"/>
      <c r="F91" s="219"/>
      <c r="G91" s="219"/>
      <c r="H91" s="80">
        <f>IF(OR(ISBLANK(GRED),ISBLANK(O91))=TRUE,0,IF(OR(O91="Mesyuarat",O91="Bertugas Rasmi",O91="Persidangan",O91="Kursus Pra-Perkhidmatan")=TRUE,IF(GRED="A",V104,IF(OR(GRED="B",GRED="C")=TRUE,V105,IF(GRED&lt;17,V111,IF(GRED&lt;27,V110,IF(GRED&lt;41,V109,IF(GRED&lt;45,V108,IF(GRED&lt;53,V107,IF(GRED&lt;55,V106,0)))))))),IF(GRED="A",Z104,IF(OR(GRED="B",GRED="C")=TRUE,Z105,IF(GRED&lt;17,Z111,IF(GRED&lt;27,Z110,IF(GRED&lt;41,Z109,IF(GRED&lt;45,Z108,IF(GRED&lt;53,Z107,IF(GRED&lt;55,Z106,0))))))))))</f>
        <v>50</v>
      </c>
      <c r="I91" s="341" t="s">
        <v>512</v>
      </c>
      <c r="J91" s="81" t="str">
        <f>IF(ISBLANK('MAKLUMAT PEGAWAI'!AA21)=TRUE,"",'MAKLUMAT PEGAWAI'!AA21)</f>
        <v>W</v>
      </c>
      <c r="K91" s="82">
        <f>IF(ISBLANK(GRED)=TRUE,"",GRED)</f>
        <v>29</v>
      </c>
      <c r="L91" s="773" t="s">
        <v>511</v>
      </c>
      <c r="M91" s="723"/>
      <c r="N91" s="774"/>
      <c r="O91" s="411" t="s">
        <v>661</v>
      </c>
      <c r="P91" s="216"/>
      <c r="Q91" s="100"/>
      <c r="R91" s="100"/>
      <c r="S91" s="294"/>
      <c r="T91" s="100"/>
      <c r="U91" s="100"/>
      <c r="V91" s="100"/>
      <c r="W91" s="100"/>
      <c r="X91" s="100"/>
      <c r="Y91" s="100"/>
      <c r="Z91" s="100"/>
    </row>
    <row r="92" spans="1:26" ht="4.5" customHeight="1" x14ac:dyDescent="0.2">
      <c r="A92" s="100"/>
      <c r="B92" s="215"/>
      <c r="C92" s="217"/>
      <c r="D92" s="380"/>
      <c r="E92" s="380"/>
      <c r="F92" s="381"/>
      <c r="G92" s="381"/>
      <c r="H92" s="382"/>
      <c r="I92" s="383"/>
      <c r="J92" s="384"/>
      <c r="K92" s="385"/>
      <c r="L92" s="386"/>
      <c r="M92" s="386"/>
      <c r="N92" s="386"/>
      <c r="O92" s="387"/>
      <c r="P92" s="216"/>
      <c r="Q92" s="100"/>
      <c r="R92" s="100"/>
      <c r="S92" s="100"/>
      <c r="T92" s="100"/>
      <c r="U92" s="100"/>
      <c r="V92" s="100"/>
      <c r="W92" s="100"/>
      <c r="X92" s="100"/>
      <c r="Y92" s="100"/>
      <c r="Z92" s="100"/>
    </row>
    <row r="93" spans="1:26" ht="5.25" customHeight="1" x14ac:dyDescent="0.2">
      <c r="A93" s="100"/>
      <c r="B93" s="215"/>
      <c r="C93" s="217"/>
      <c r="D93" s="282"/>
      <c r="E93" s="282"/>
      <c r="F93" s="282"/>
      <c r="G93" s="282"/>
      <c r="H93" s="282"/>
      <c r="I93" s="282"/>
      <c r="J93" s="282"/>
      <c r="K93" s="283"/>
      <c r="L93" s="282"/>
      <c r="M93" s="282"/>
      <c r="N93" s="282"/>
      <c r="O93" s="282"/>
      <c r="P93" s="216"/>
      <c r="Q93" s="100"/>
      <c r="R93" s="100"/>
      <c r="S93" s="100"/>
      <c r="T93" s="100"/>
      <c r="U93" s="100"/>
      <c r="V93" s="100"/>
      <c r="W93" s="100"/>
      <c r="X93" s="100"/>
      <c r="Y93" s="100"/>
      <c r="Z93" s="100"/>
    </row>
    <row r="94" spans="1:26" ht="14.25" x14ac:dyDescent="0.2">
      <c r="A94" s="100"/>
      <c r="B94" s="215"/>
      <c r="C94" s="217"/>
      <c r="D94" s="219" t="s">
        <v>578</v>
      </c>
      <c r="E94" s="224"/>
      <c r="F94" s="219"/>
      <c r="G94" s="219"/>
      <c r="H94" s="80">
        <f>IF(OR(ISBLANK(GRED),ISBLANK(O94))=TRUE,0,IF(OR(O94="Mesyuarat",O94="Bertugas Rasmi",O94="Persidangan",O94="Kursus Pra-Perkhidmatan")=TRUE,IF(GRED="A",V104,IF(OR(GRED="B",GRED="C")=TRUE,V105,IF(GRED&lt;17,V111,IF(GRED&lt;27,V110,IF(GRED&lt;41,V109,IF(GRED&lt;45,V108,IF(GRED&lt;53,V107,IF(GRED&lt;55,V106,0)))))))),IF(GRED="A",Z104,IF(OR(GRED="B",GRED="C")=TRUE,Z105,IF(GRED&lt;17,Z111,IF(GRED&lt;27,Z110,IF(GRED&lt;41,Z109,IF(GRED&lt;45,Z108,IF(GRED&lt;53,Z107,IF(GRED&lt;55,Z106,0))))))))))</f>
        <v>40</v>
      </c>
      <c r="I94" s="341" t="s">
        <v>512</v>
      </c>
      <c r="J94" s="81" t="str">
        <f>IF(ISBLANK('MAKLUMAT PEGAWAI'!AA21)=TRUE,"",'MAKLUMAT PEGAWAI'!AA21)</f>
        <v>W</v>
      </c>
      <c r="K94" s="82">
        <f>IF(ISBLANK(GRED)=TRUE,"",GRED)</f>
        <v>29</v>
      </c>
      <c r="L94" s="773" t="s">
        <v>511</v>
      </c>
      <c r="M94" s="723"/>
      <c r="N94" s="774"/>
      <c r="O94" s="411" t="s">
        <v>670</v>
      </c>
      <c r="P94" s="216"/>
      <c r="Q94" s="100"/>
      <c r="R94" s="100"/>
      <c r="S94" s="294"/>
      <c r="T94" s="100"/>
      <c r="U94" s="100"/>
      <c r="V94" s="100"/>
      <c r="W94" s="100"/>
      <c r="X94" s="100"/>
      <c r="Y94" s="100"/>
      <c r="Z94" s="100"/>
    </row>
    <row r="95" spans="1:26" ht="4.5" customHeight="1" x14ac:dyDescent="0.2">
      <c r="A95" s="100"/>
      <c r="B95" s="215"/>
      <c r="C95" s="217"/>
      <c r="D95" s="380"/>
      <c r="E95" s="380"/>
      <c r="F95" s="381"/>
      <c r="G95" s="381"/>
      <c r="H95" s="382"/>
      <c r="I95" s="383"/>
      <c r="J95" s="384"/>
      <c r="K95" s="385"/>
      <c r="L95" s="386"/>
      <c r="M95" s="386"/>
      <c r="N95" s="386"/>
      <c r="O95" s="387"/>
      <c r="P95" s="216"/>
      <c r="Q95" s="100"/>
      <c r="R95" s="100"/>
      <c r="S95" s="100"/>
      <c r="T95" s="100"/>
      <c r="U95" s="100"/>
      <c r="V95" s="100"/>
      <c r="W95" s="100"/>
      <c r="X95" s="100"/>
      <c r="Y95" s="100"/>
      <c r="Z95" s="100"/>
    </row>
    <row r="96" spans="1:26" ht="6" customHeight="1" thickBot="1" x14ac:dyDescent="0.25">
      <c r="A96" s="100"/>
      <c r="B96" s="215"/>
      <c r="C96" s="233"/>
      <c r="D96" s="234"/>
      <c r="E96" s="234"/>
      <c r="F96" s="234"/>
      <c r="G96" s="234"/>
      <c r="H96" s="234"/>
      <c r="I96" s="234"/>
      <c r="J96" s="234"/>
      <c r="K96" s="234"/>
      <c r="L96" s="413"/>
      <c r="M96" s="413"/>
      <c r="N96" s="234"/>
      <c r="O96" s="77"/>
      <c r="P96" s="216"/>
      <c r="Q96" s="100"/>
      <c r="R96" s="100"/>
      <c r="S96" s="100"/>
      <c r="T96" s="100"/>
      <c r="U96" s="100"/>
      <c r="V96" s="100"/>
      <c r="W96" s="100"/>
      <c r="X96" s="100"/>
      <c r="Y96" s="100"/>
      <c r="Z96" s="100"/>
    </row>
    <row r="97" spans="1:26" ht="15.75" thickBot="1" x14ac:dyDescent="0.25">
      <c r="A97" s="100"/>
      <c r="B97" s="251"/>
      <c r="C97" s="233"/>
      <c r="D97" s="243"/>
      <c r="E97" s="243"/>
      <c r="F97" s="243"/>
      <c r="G97" s="243"/>
      <c r="H97" s="243"/>
      <c r="I97" s="243"/>
      <c r="J97" s="243"/>
      <c r="K97" s="243"/>
      <c r="L97" s="243"/>
      <c r="M97" s="243"/>
      <c r="N97" s="243"/>
      <c r="O97" s="243"/>
      <c r="P97" s="252"/>
      <c r="Q97" s="100"/>
      <c r="R97" s="100"/>
      <c r="S97" s="100"/>
      <c r="T97" s="100"/>
      <c r="U97" s="100"/>
      <c r="V97" s="100"/>
      <c r="W97" s="100"/>
      <c r="X97" s="100"/>
      <c r="Y97" s="100"/>
      <c r="Z97" s="100"/>
    </row>
    <row r="98" spans="1:26" ht="5.25" customHeight="1" x14ac:dyDescent="0.2">
      <c r="A98" s="100"/>
      <c r="B98" s="100"/>
      <c r="C98" s="100"/>
      <c r="D98" s="97"/>
      <c r="E98" s="97"/>
      <c r="F98" s="97"/>
      <c r="G98" s="97"/>
      <c r="H98" s="97"/>
      <c r="I98" s="97"/>
      <c r="J98" s="97"/>
      <c r="K98" s="97"/>
      <c r="L98" s="97"/>
      <c r="M98" s="97"/>
      <c r="N98" s="97"/>
      <c r="O98" s="97"/>
      <c r="P98" s="100"/>
      <c r="Q98" s="100"/>
      <c r="R98" s="100"/>
      <c r="S98" s="100"/>
      <c r="T98" s="100"/>
      <c r="U98" s="100"/>
      <c r="V98" s="100"/>
      <c r="W98" s="100"/>
      <c r="X98" s="100"/>
      <c r="Y98" s="100"/>
      <c r="Z98" s="100"/>
    </row>
    <row r="99" spans="1:26" x14ac:dyDescent="0.2">
      <c r="A99" s="100"/>
      <c r="B99" s="100"/>
      <c r="C99" s="100"/>
      <c r="D99" s="97"/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100"/>
      <c r="Q99" s="100"/>
      <c r="R99" s="100"/>
      <c r="S99" s="414" t="s">
        <v>473</v>
      </c>
      <c r="T99" s="414" t="s">
        <v>474</v>
      </c>
      <c r="U99" s="414" t="s">
        <v>475</v>
      </c>
      <c r="V99" s="414" t="s">
        <v>476</v>
      </c>
      <c r="W99" s="414" t="s">
        <v>477</v>
      </c>
      <c r="X99" s="414" t="s">
        <v>478</v>
      </c>
      <c r="Y99" s="414" t="s">
        <v>479</v>
      </c>
      <c r="Z99" s="414" t="s">
        <v>480</v>
      </c>
    </row>
    <row r="100" spans="1:26" ht="15.75" thickBot="1" x14ac:dyDescent="0.25">
      <c r="A100" s="100"/>
      <c r="B100" s="100"/>
      <c r="C100" s="100"/>
      <c r="D100" s="97"/>
      <c r="E100" s="97"/>
      <c r="F100" s="97"/>
      <c r="G100" s="97"/>
      <c r="H100" s="97"/>
      <c r="I100" s="97"/>
      <c r="J100" s="97"/>
      <c r="K100" s="97"/>
      <c r="L100" s="97"/>
      <c r="M100" s="97"/>
      <c r="N100" s="97"/>
      <c r="O100" s="97"/>
      <c r="P100" s="100"/>
      <c r="Q100" s="100"/>
      <c r="R100" s="105"/>
      <c r="S100" s="415" t="s">
        <v>464</v>
      </c>
      <c r="T100" s="415" t="s">
        <v>154</v>
      </c>
      <c r="U100" s="415" t="s">
        <v>465</v>
      </c>
      <c r="V100" s="415" t="s">
        <v>54</v>
      </c>
      <c r="W100" s="415" t="s">
        <v>345</v>
      </c>
      <c r="X100" s="415" t="s">
        <v>151</v>
      </c>
      <c r="Y100" s="415" t="s">
        <v>468</v>
      </c>
      <c r="Z100" s="415" t="s">
        <v>469</v>
      </c>
    </row>
    <row r="101" spans="1:26" ht="16.5" thickTop="1" thickBot="1" x14ac:dyDescent="0.25">
      <c r="A101" s="100"/>
      <c r="B101" s="100"/>
      <c r="C101" s="100"/>
      <c r="D101" s="97"/>
      <c r="E101" s="97"/>
      <c r="F101" s="97"/>
      <c r="G101" s="97"/>
      <c r="H101" s="97"/>
      <c r="I101" s="97"/>
      <c r="J101" s="97"/>
      <c r="K101" s="97"/>
      <c r="L101" s="97"/>
      <c r="M101" s="97"/>
      <c r="N101" s="97"/>
      <c r="O101" s="97"/>
      <c r="P101" s="100"/>
      <c r="Q101" s="100"/>
      <c r="R101" s="581" t="s">
        <v>353</v>
      </c>
      <c r="S101" s="577" t="s">
        <v>715</v>
      </c>
      <c r="T101" s="577"/>
      <c r="U101" s="577"/>
      <c r="V101" s="578"/>
      <c r="W101" s="579" t="s">
        <v>716</v>
      </c>
      <c r="X101" s="579"/>
      <c r="Y101" s="579"/>
      <c r="Z101" s="580"/>
    </row>
    <row r="102" spans="1:26" x14ac:dyDescent="0.2">
      <c r="A102" s="100"/>
      <c r="B102" s="100"/>
      <c r="C102" s="100"/>
      <c r="D102" s="97"/>
      <c r="E102" s="97"/>
      <c r="F102" s="97"/>
      <c r="G102" s="97"/>
      <c r="H102" s="97"/>
      <c r="I102" s="97"/>
      <c r="J102" s="97"/>
      <c r="K102" s="97"/>
      <c r="L102" s="97"/>
      <c r="M102" s="97"/>
      <c r="N102" s="97"/>
      <c r="O102" s="97"/>
      <c r="P102" s="100"/>
      <c r="Q102" s="100"/>
      <c r="R102" s="582"/>
      <c r="S102" s="588" t="s">
        <v>349</v>
      </c>
      <c r="T102" s="589"/>
      <c r="U102" s="590" t="s">
        <v>350</v>
      </c>
      <c r="V102" s="591"/>
      <c r="W102" s="588" t="s">
        <v>349</v>
      </c>
      <c r="X102" s="589"/>
      <c r="Y102" s="590" t="s">
        <v>350</v>
      </c>
      <c r="Z102" s="592"/>
    </row>
    <row r="103" spans="1:26" ht="15.75" thickBot="1" x14ac:dyDescent="0.25">
      <c r="A103" s="100"/>
      <c r="B103" s="100"/>
      <c r="C103" s="100"/>
      <c r="D103" s="97"/>
      <c r="E103" s="97"/>
      <c r="F103" s="97"/>
      <c r="G103" s="97"/>
      <c r="H103" s="97"/>
      <c r="I103" s="97"/>
      <c r="J103" s="97"/>
      <c r="K103" s="97"/>
      <c r="L103" s="97"/>
      <c r="M103" s="97"/>
      <c r="N103" s="97"/>
      <c r="O103" s="97"/>
      <c r="P103" s="100"/>
      <c r="Q103" s="100"/>
      <c r="R103" s="583"/>
      <c r="S103" s="296" t="s">
        <v>351</v>
      </c>
      <c r="T103" s="298" t="s">
        <v>352</v>
      </c>
      <c r="U103" s="416" t="s">
        <v>351</v>
      </c>
      <c r="V103" s="298" t="s">
        <v>352</v>
      </c>
      <c r="W103" s="296" t="s">
        <v>351</v>
      </c>
      <c r="X103" s="298" t="s">
        <v>352</v>
      </c>
      <c r="Y103" s="416" t="s">
        <v>351</v>
      </c>
      <c r="Z103" s="417" t="s">
        <v>352</v>
      </c>
    </row>
    <row r="104" spans="1:26" ht="15.75" thickTop="1" x14ac:dyDescent="0.2">
      <c r="A104" s="100"/>
      <c r="B104" s="100"/>
      <c r="C104" s="100"/>
      <c r="D104" s="97"/>
      <c r="E104" s="97"/>
      <c r="F104" s="97"/>
      <c r="G104" s="97"/>
      <c r="H104" s="97"/>
      <c r="I104" s="97"/>
      <c r="J104" s="97"/>
      <c r="K104" s="97"/>
      <c r="L104" s="97"/>
      <c r="M104" s="97"/>
      <c r="N104" s="105">
        <v>104</v>
      </c>
      <c r="O104" s="97">
        <v>6</v>
      </c>
      <c r="P104" s="100"/>
      <c r="Q104" s="100"/>
      <c r="R104" s="299" t="s">
        <v>346</v>
      </c>
      <c r="S104" s="418" t="s">
        <v>612</v>
      </c>
      <c r="T104" s="419" t="s">
        <v>612</v>
      </c>
      <c r="U104" s="420">
        <v>80</v>
      </c>
      <c r="V104" s="421">
        <v>85</v>
      </c>
      <c r="W104" s="422" t="s">
        <v>355</v>
      </c>
      <c r="X104" s="423" t="s">
        <v>355</v>
      </c>
      <c r="Y104" s="420">
        <v>80</v>
      </c>
      <c r="Z104" s="424">
        <v>85</v>
      </c>
    </row>
    <row r="105" spans="1:26" x14ac:dyDescent="0.2">
      <c r="A105" s="100"/>
      <c r="B105" s="100"/>
      <c r="C105" s="100"/>
      <c r="D105" s="97"/>
      <c r="E105" s="97"/>
      <c r="F105" s="97"/>
      <c r="G105" s="97"/>
      <c r="H105" s="97"/>
      <c r="I105" s="97"/>
      <c r="J105" s="97"/>
      <c r="K105" s="97"/>
      <c r="L105" s="97"/>
      <c r="M105" s="97"/>
      <c r="N105" s="105">
        <v>105</v>
      </c>
      <c r="O105" s="97">
        <v>7</v>
      </c>
      <c r="P105" s="100"/>
      <c r="Q105" s="100"/>
      <c r="R105" s="303" t="s">
        <v>341</v>
      </c>
      <c r="S105" s="425" t="s">
        <v>356</v>
      </c>
      <c r="T105" s="426" t="s">
        <v>356</v>
      </c>
      <c r="U105" s="427">
        <v>75</v>
      </c>
      <c r="V105" s="310">
        <v>80</v>
      </c>
      <c r="W105" s="425" t="s">
        <v>355</v>
      </c>
      <c r="X105" s="426" t="s">
        <v>355</v>
      </c>
      <c r="Y105" s="427">
        <v>75</v>
      </c>
      <c r="Z105" s="428">
        <v>80</v>
      </c>
    </row>
    <row r="106" spans="1:26" x14ac:dyDescent="0.2">
      <c r="A106" s="100"/>
      <c r="B106" s="100"/>
      <c r="C106" s="100"/>
      <c r="D106" s="97"/>
      <c r="E106" s="97"/>
      <c r="F106" s="97"/>
      <c r="G106" s="97"/>
      <c r="H106" s="97"/>
      <c r="I106" s="97"/>
      <c r="J106" s="97"/>
      <c r="K106" s="97"/>
      <c r="L106" s="97"/>
      <c r="M106" s="97"/>
      <c r="N106" s="105">
        <v>106</v>
      </c>
      <c r="O106" s="97">
        <v>8</v>
      </c>
      <c r="P106" s="100"/>
      <c r="Q106" s="100"/>
      <c r="R106" s="303" t="s">
        <v>342</v>
      </c>
      <c r="S106" s="425" t="s">
        <v>355</v>
      </c>
      <c r="T106" s="426" t="s">
        <v>355</v>
      </c>
      <c r="U106" s="427">
        <v>70</v>
      </c>
      <c r="V106" s="310">
        <v>75</v>
      </c>
      <c r="W106" s="425" t="s">
        <v>355</v>
      </c>
      <c r="X106" s="426" t="s">
        <v>355</v>
      </c>
      <c r="Y106" s="427">
        <v>70</v>
      </c>
      <c r="Z106" s="428">
        <v>75</v>
      </c>
    </row>
    <row r="107" spans="1:26" x14ac:dyDescent="0.2">
      <c r="A107" s="100"/>
      <c r="B107" s="100"/>
      <c r="C107" s="100"/>
      <c r="D107" s="97"/>
      <c r="E107" s="97"/>
      <c r="F107" s="97"/>
      <c r="G107" s="97"/>
      <c r="H107" s="97"/>
      <c r="I107" s="97"/>
      <c r="J107" s="97"/>
      <c r="K107" s="97"/>
      <c r="L107" s="97"/>
      <c r="M107" s="97"/>
      <c r="N107" s="105">
        <v>107</v>
      </c>
      <c r="O107" s="97">
        <v>9</v>
      </c>
      <c r="P107" s="100"/>
      <c r="Q107" s="100"/>
      <c r="R107" s="303" t="s">
        <v>343</v>
      </c>
      <c r="S107" s="304">
        <v>240</v>
      </c>
      <c r="T107" s="306">
        <v>270</v>
      </c>
      <c r="U107" s="427">
        <v>60</v>
      </c>
      <c r="V107" s="310">
        <v>70</v>
      </c>
      <c r="W107" s="304">
        <v>145</v>
      </c>
      <c r="X107" s="306">
        <v>160</v>
      </c>
      <c r="Y107" s="427">
        <v>60</v>
      </c>
      <c r="Z107" s="428">
        <v>70</v>
      </c>
    </row>
    <row r="108" spans="1:26" x14ac:dyDescent="0.2">
      <c r="A108" s="100"/>
      <c r="B108" s="100"/>
      <c r="C108" s="100"/>
      <c r="D108" s="97"/>
      <c r="E108" s="97"/>
      <c r="F108" s="97"/>
      <c r="G108" s="97"/>
      <c r="H108" s="97"/>
      <c r="I108" s="97"/>
      <c r="J108" s="97"/>
      <c r="K108" s="97"/>
      <c r="L108" s="97"/>
      <c r="M108" s="97"/>
      <c r="N108" s="105">
        <v>108</v>
      </c>
      <c r="O108" s="97">
        <v>10</v>
      </c>
      <c r="P108" s="100"/>
      <c r="Q108" s="100"/>
      <c r="R108" s="303" t="s">
        <v>344</v>
      </c>
      <c r="S108" s="304">
        <v>220</v>
      </c>
      <c r="T108" s="306">
        <v>250</v>
      </c>
      <c r="U108" s="427">
        <v>55</v>
      </c>
      <c r="V108" s="310">
        <v>60</v>
      </c>
      <c r="W108" s="304">
        <v>130</v>
      </c>
      <c r="X108" s="306">
        <v>140</v>
      </c>
      <c r="Y108" s="427">
        <v>55</v>
      </c>
      <c r="Z108" s="428">
        <v>60</v>
      </c>
    </row>
    <row r="109" spans="1:26" x14ac:dyDescent="0.2">
      <c r="A109" s="100"/>
      <c r="B109" s="100"/>
      <c r="C109" s="100"/>
      <c r="D109" s="97"/>
      <c r="E109" s="97"/>
      <c r="F109" s="97"/>
      <c r="G109" s="97"/>
      <c r="H109" s="97"/>
      <c r="I109" s="97"/>
      <c r="J109" s="97"/>
      <c r="K109" s="97"/>
      <c r="L109" s="97"/>
      <c r="M109" s="97"/>
      <c r="N109" s="105">
        <v>109</v>
      </c>
      <c r="O109" s="97">
        <v>11</v>
      </c>
      <c r="P109" s="100"/>
      <c r="Q109" s="100"/>
      <c r="R109" s="303" t="s">
        <v>613</v>
      </c>
      <c r="S109" s="304">
        <v>200</v>
      </c>
      <c r="T109" s="306">
        <v>230</v>
      </c>
      <c r="U109" s="429">
        <v>45</v>
      </c>
      <c r="V109" s="306">
        <v>50</v>
      </c>
      <c r="W109" s="304">
        <v>80</v>
      </c>
      <c r="X109" s="306">
        <v>100</v>
      </c>
      <c r="Y109" s="429">
        <v>35</v>
      </c>
      <c r="Z109" s="430">
        <v>40</v>
      </c>
    </row>
    <row r="110" spans="1:26" x14ac:dyDescent="0.2">
      <c r="A110" s="100"/>
      <c r="B110" s="100"/>
      <c r="C110" s="100"/>
      <c r="D110" s="97"/>
      <c r="E110" s="97"/>
      <c r="F110" s="97"/>
      <c r="G110" s="97"/>
      <c r="H110" s="97"/>
      <c r="I110" s="97"/>
      <c r="J110" s="97"/>
      <c r="K110" s="97"/>
      <c r="L110" s="97"/>
      <c r="M110" s="97"/>
      <c r="N110" s="105">
        <v>110</v>
      </c>
      <c r="O110" s="97">
        <v>12</v>
      </c>
      <c r="P110" s="100"/>
      <c r="Q110" s="100"/>
      <c r="R110" s="312" t="s">
        <v>614</v>
      </c>
      <c r="S110" s="431">
        <v>180</v>
      </c>
      <c r="T110" s="432">
        <v>210</v>
      </c>
      <c r="U110" s="429">
        <v>40</v>
      </c>
      <c r="V110" s="306">
        <v>45</v>
      </c>
      <c r="W110" s="304">
        <v>80</v>
      </c>
      <c r="X110" s="306">
        <v>100</v>
      </c>
      <c r="Y110" s="429">
        <v>35</v>
      </c>
      <c r="Z110" s="430">
        <v>40</v>
      </c>
    </row>
    <row r="111" spans="1:26" ht="15.75" thickBot="1" x14ac:dyDescent="0.25">
      <c r="A111" s="100"/>
      <c r="B111" s="100"/>
      <c r="C111" s="100"/>
      <c r="D111" s="97"/>
      <c r="E111" s="97"/>
      <c r="F111" s="97"/>
      <c r="G111" s="97"/>
      <c r="H111" s="97"/>
      <c r="I111" s="97"/>
      <c r="J111" s="97"/>
      <c r="K111" s="97"/>
      <c r="L111" s="97"/>
      <c r="M111" s="97"/>
      <c r="N111" s="105">
        <v>111</v>
      </c>
      <c r="O111" s="97">
        <v>13</v>
      </c>
      <c r="P111" s="100"/>
      <c r="Q111" s="100"/>
      <c r="R111" s="313" t="s">
        <v>347</v>
      </c>
      <c r="S111" s="433">
        <v>160</v>
      </c>
      <c r="T111" s="434">
        <v>190</v>
      </c>
      <c r="U111" s="435">
        <v>35</v>
      </c>
      <c r="V111" s="436">
        <v>40</v>
      </c>
      <c r="W111" s="437">
        <v>65</v>
      </c>
      <c r="X111" s="436">
        <v>80</v>
      </c>
      <c r="Y111" s="435">
        <v>30</v>
      </c>
      <c r="Z111" s="438">
        <v>35</v>
      </c>
    </row>
    <row r="112" spans="1:26" ht="15.75" thickTop="1" x14ac:dyDescent="0.2"/>
  </sheetData>
  <dataConsolidate/>
  <mergeCells count="90">
    <mergeCell ref="R101:R103"/>
    <mergeCell ref="S101:V101"/>
    <mergeCell ref="W101:Z101"/>
    <mergeCell ref="S102:T102"/>
    <mergeCell ref="U102:V102"/>
    <mergeCell ref="W102:X102"/>
    <mergeCell ref="Y102:Z102"/>
    <mergeCell ref="C73:C76"/>
    <mergeCell ref="D73:G73"/>
    <mergeCell ref="J73:K73"/>
    <mergeCell ref="L73:N73"/>
    <mergeCell ref="D75:G75"/>
    <mergeCell ref="L75:N75"/>
    <mergeCell ref="C67:C71"/>
    <mergeCell ref="D67:G67"/>
    <mergeCell ref="J67:K67"/>
    <mergeCell ref="L67:N67"/>
    <mergeCell ref="D69:G69"/>
    <mergeCell ref="L69:N69"/>
    <mergeCell ref="D57:G57"/>
    <mergeCell ref="L57:N57"/>
    <mergeCell ref="J55:K55"/>
    <mergeCell ref="C61:C64"/>
    <mergeCell ref="D61:G61"/>
    <mergeCell ref="J61:K61"/>
    <mergeCell ref="L61:N61"/>
    <mergeCell ref="D63:G63"/>
    <mergeCell ref="L63:N63"/>
    <mergeCell ref="C36:C39"/>
    <mergeCell ref="D36:G36"/>
    <mergeCell ref="L36:N36"/>
    <mergeCell ref="D38:G38"/>
    <mergeCell ref="L38:N38"/>
    <mergeCell ref="J36:K36"/>
    <mergeCell ref="C30:C33"/>
    <mergeCell ref="D30:G30"/>
    <mergeCell ref="J30:K30"/>
    <mergeCell ref="L30:N30"/>
    <mergeCell ref="D32:G32"/>
    <mergeCell ref="L32:N32"/>
    <mergeCell ref="C24:C27"/>
    <mergeCell ref="D24:G24"/>
    <mergeCell ref="J24:K24"/>
    <mergeCell ref="L24:N24"/>
    <mergeCell ref="D26:G26"/>
    <mergeCell ref="L26:N26"/>
    <mergeCell ref="C18:C21"/>
    <mergeCell ref="D18:G18"/>
    <mergeCell ref="J18:K18"/>
    <mergeCell ref="L18:N18"/>
    <mergeCell ref="D20:G20"/>
    <mergeCell ref="L20:N20"/>
    <mergeCell ref="L94:N94"/>
    <mergeCell ref="L51:N51"/>
    <mergeCell ref="C3:O3"/>
    <mergeCell ref="C4:O4"/>
    <mergeCell ref="L8:N8"/>
    <mergeCell ref="J6:K6"/>
    <mergeCell ref="D6:G6"/>
    <mergeCell ref="D8:G8"/>
    <mergeCell ref="L6:N6"/>
    <mergeCell ref="C6:C9"/>
    <mergeCell ref="C41:O41"/>
    <mergeCell ref="L83:N83"/>
    <mergeCell ref="D78:M78"/>
    <mergeCell ref="C80:O80"/>
    <mergeCell ref="C81:O81"/>
    <mergeCell ref="C43:C47"/>
    <mergeCell ref="C89:O89"/>
    <mergeCell ref="L91:N91"/>
    <mergeCell ref="D43:G43"/>
    <mergeCell ref="J43:K43"/>
    <mergeCell ref="L43:N43"/>
    <mergeCell ref="L86:N86"/>
    <mergeCell ref="D45:G45"/>
    <mergeCell ref="L45:N45"/>
    <mergeCell ref="C49:C52"/>
    <mergeCell ref="D49:G49"/>
    <mergeCell ref="J49:K49"/>
    <mergeCell ref="L49:N49"/>
    <mergeCell ref="D51:G51"/>
    <mergeCell ref="C55:C59"/>
    <mergeCell ref="D55:G55"/>
    <mergeCell ref="L55:N55"/>
    <mergeCell ref="C12:C15"/>
    <mergeCell ref="D12:G12"/>
    <mergeCell ref="J12:K12"/>
    <mergeCell ref="L12:N12"/>
    <mergeCell ref="D14:G14"/>
    <mergeCell ref="L14:N14"/>
  </mergeCells>
  <printOptions horizontalCentered="1"/>
  <pageMargins left="0.23622047244094491" right="0.23622047244094491" top="0.27559055118110237" bottom="0.28999999999999998" header="0.19685039370078741" footer="0.2"/>
  <pageSetup paperSize="9" scale="85" orientation="portrait" horizontalDpi="4294967294" verticalDpi="4294967294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FFFF00"/>
    <pageSetUpPr fitToPage="1"/>
  </sheetPr>
  <dimension ref="A1:N37"/>
  <sheetViews>
    <sheetView topLeftCell="A7" zoomScale="85" zoomScaleNormal="85" workbookViewId="0">
      <selection activeCell="P51" sqref="P51"/>
    </sheetView>
  </sheetViews>
  <sheetFormatPr defaultRowHeight="14.25" x14ac:dyDescent="0.2"/>
  <cols>
    <col min="1" max="1" width="1.5703125" customWidth="1"/>
    <col min="2" max="2" width="1.140625" customWidth="1"/>
    <col min="3" max="3" width="4" customWidth="1"/>
    <col min="4" max="4" width="11.42578125" style="2" customWidth="1"/>
    <col min="5" max="5" width="9.28515625" style="2" customWidth="1"/>
    <col min="6" max="6" width="9.85546875" style="2" customWidth="1"/>
    <col min="7" max="7" width="9.140625" style="2" customWidth="1"/>
    <col min="8" max="8" width="7.85546875" style="2" customWidth="1"/>
    <col min="9" max="9" width="6.140625" style="2" customWidth="1"/>
    <col min="10" max="10" width="9.140625" style="2"/>
    <col min="11" max="11" width="8" style="2" customWidth="1"/>
    <col min="12" max="12" width="12.7109375" style="2" customWidth="1"/>
    <col min="13" max="13" width="21.42578125" style="2" customWidth="1"/>
    <col min="14" max="14" width="1" customWidth="1"/>
  </cols>
  <sheetData>
    <row r="1" spans="1:14" ht="6.75" customHeight="1" thickBot="1" x14ac:dyDescent="0.25">
      <c r="A1" s="100"/>
      <c r="B1" s="100"/>
      <c r="C1" s="100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0"/>
    </row>
    <row r="2" spans="1:14" ht="7.5" customHeight="1" thickBot="1" x14ac:dyDescent="0.25">
      <c r="A2" s="100"/>
      <c r="B2" s="160"/>
      <c r="C2" s="161"/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89"/>
    </row>
    <row r="3" spans="1:14" ht="20.25" customHeight="1" thickBot="1" x14ac:dyDescent="0.25">
      <c r="A3" s="100"/>
      <c r="B3" s="163"/>
      <c r="C3" s="676" t="s">
        <v>573</v>
      </c>
      <c r="D3" s="678"/>
      <c r="E3" s="678"/>
      <c r="F3" s="678"/>
      <c r="G3" s="678"/>
      <c r="H3" s="678"/>
      <c r="I3" s="678"/>
      <c r="J3" s="678"/>
      <c r="K3" s="678"/>
      <c r="L3" s="678"/>
      <c r="M3" s="679"/>
      <c r="N3" s="190"/>
    </row>
    <row r="4" spans="1:14" ht="15" x14ac:dyDescent="0.2">
      <c r="A4" s="100"/>
      <c r="B4" s="163"/>
      <c r="C4" s="164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90"/>
    </row>
    <row r="5" spans="1:14" ht="14.25" customHeight="1" x14ac:dyDescent="0.2">
      <c r="A5" s="100"/>
      <c r="B5" s="163"/>
      <c r="C5" s="166" t="s">
        <v>544</v>
      </c>
      <c r="D5" s="816" t="s">
        <v>658</v>
      </c>
      <c r="E5" s="816"/>
      <c r="F5" s="816"/>
      <c r="G5" s="816"/>
      <c r="H5" s="816"/>
      <c r="I5" s="817" t="str">
        <f>IF(ISBLANK(NAMA)," ",NAMA)&amp;" "&amp;"(No.K/P: "&amp;IC&amp;")"</f>
        <v xml:space="preserve">  (No.K/P: )</v>
      </c>
      <c r="J5" s="817"/>
      <c r="K5" s="817"/>
      <c r="L5" s="817"/>
      <c r="M5" s="817"/>
      <c r="N5" s="190"/>
    </row>
    <row r="6" spans="1:14" ht="13.5" customHeight="1" x14ac:dyDescent="0.2">
      <c r="A6" s="100"/>
      <c r="B6" s="163"/>
      <c r="C6" s="164"/>
      <c r="D6" s="167" t="s">
        <v>630</v>
      </c>
      <c r="E6" s="168"/>
      <c r="F6" s="168"/>
      <c r="G6" s="168"/>
      <c r="H6" s="168"/>
      <c r="I6" s="168"/>
      <c r="J6" s="168"/>
      <c r="K6" s="168"/>
      <c r="L6" s="168"/>
      <c r="M6" s="168"/>
      <c r="N6" s="190"/>
    </row>
    <row r="7" spans="1:14" ht="6" customHeight="1" x14ac:dyDescent="0.2">
      <c r="A7" s="100"/>
      <c r="B7" s="163"/>
      <c r="C7" s="164"/>
      <c r="D7" s="167"/>
      <c r="E7" s="168"/>
      <c r="F7" s="168"/>
      <c r="G7" s="168"/>
      <c r="H7" s="168"/>
      <c r="I7" s="168"/>
      <c r="J7" s="168"/>
      <c r="K7" s="168"/>
      <c r="L7" s="168"/>
      <c r="M7" s="168"/>
      <c r="N7" s="190"/>
    </row>
    <row r="8" spans="1:14" ht="15.75" x14ac:dyDescent="0.25">
      <c r="A8" s="100"/>
      <c r="B8" s="163"/>
      <c r="C8" s="166" t="s">
        <v>545</v>
      </c>
      <c r="D8" s="167" t="s">
        <v>586</v>
      </c>
      <c r="E8" s="165"/>
      <c r="F8" s="165"/>
      <c r="G8" s="165"/>
      <c r="H8" s="165"/>
      <c r="I8" s="815">
        <f>TOTAL</f>
        <v>0</v>
      </c>
      <c r="J8" s="815"/>
      <c r="K8" s="812" t="s">
        <v>590</v>
      </c>
      <c r="L8" s="812"/>
      <c r="M8" s="812"/>
      <c r="N8" s="190"/>
    </row>
    <row r="9" spans="1:14" ht="15" x14ac:dyDescent="0.2">
      <c r="A9" s="100"/>
      <c r="B9" s="163"/>
      <c r="C9" s="164"/>
      <c r="D9" s="166" t="s">
        <v>587</v>
      </c>
      <c r="E9" s="165"/>
      <c r="F9" s="165"/>
      <c r="G9" s="165"/>
      <c r="H9" s="165"/>
      <c r="I9" s="165"/>
      <c r="J9" s="165"/>
      <c r="K9" s="165"/>
      <c r="L9" s="165"/>
      <c r="M9" s="165"/>
      <c r="N9" s="190"/>
    </row>
    <row r="10" spans="1:14" ht="15" x14ac:dyDescent="0.2">
      <c r="A10" s="100"/>
      <c r="B10" s="163"/>
      <c r="C10" s="164"/>
      <c r="D10" s="166" t="s">
        <v>588</v>
      </c>
      <c r="E10" s="165"/>
      <c r="F10" s="165"/>
      <c r="G10" s="165"/>
      <c r="H10" s="165"/>
      <c r="I10" s="165"/>
      <c r="J10" s="165"/>
      <c r="K10" s="165"/>
      <c r="L10" s="165"/>
      <c r="M10" s="165"/>
      <c r="N10" s="190"/>
    </row>
    <row r="11" spans="1:14" ht="15" x14ac:dyDescent="0.2">
      <c r="A11" s="100"/>
      <c r="B11" s="163"/>
      <c r="C11" s="164"/>
      <c r="D11" s="166" t="s">
        <v>589</v>
      </c>
      <c r="E11" s="165"/>
      <c r="F11" s="165"/>
      <c r="G11" s="165"/>
      <c r="H11" s="165"/>
      <c r="I11" s="165"/>
      <c r="J11" s="165"/>
      <c r="K11" s="165"/>
      <c r="L11" s="165"/>
      <c r="M11" s="165"/>
      <c r="N11" s="190"/>
    </row>
    <row r="12" spans="1:14" ht="15" x14ac:dyDescent="0.2">
      <c r="A12" s="100"/>
      <c r="B12" s="163"/>
      <c r="C12" s="164"/>
      <c r="D12" s="169"/>
      <c r="E12" s="165"/>
      <c r="F12" s="165"/>
      <c r="G12" s="165"/>
      <c r="H12" s="165"/>
      <c r="I12" s="165"/>
      <c r="J12" s="165"/>
      <c r="K12" s="165"/>
      <c r="L12" s="165"/>
      <c r="M12" s="165"/>
      <c r="N12" s="190"/>
    </row>
    <row r="13" spans="1:14" ht="15" x14ac:dyDescent="0.2">
      <c r="A13" s="100"/>
      <c r="B13" s="163"/>
      <c r="C13" s="164"/>
      <c r="D13" s="169"/>
      <c r="E13" s="165"/>
      <c r="F13" s="165"/>
      <c r="G13" s="165"/>
      <c r="H13" s="165"/>
      <c r="I13" s="165"/>
      <c r="J13" s="165"/>
      <c r="K13" s="169"/>
      <c r="L13" s="170"/>
      <c r="M13" s="170"/>
      <c r="N13" s="190"/>
    </row>
    <row r="14" spans="1:14" ht="15.75" x14ac:dyDescent="0.25">
      <c r="A14" s="100"/>
      <c r="B14" s="163"/>
      <c r="C14" s="164"/>
      <c r="D14" s="345" t="s">
        <v>569</v>
      </c>
      <c r="E14" s="808">
        <f ca="1">NOW()</f>
        <v>44425.360076504629</v>
      </c>
      <c r="F14" s="808"/>
      <c r="G14" s="165"/>
      <c r="H14" s="165"/>
      <c r="I14" s="165"/>
      <c r="J14" s="165"/>
      <c r="K14" s="169"/>
      <c r="L14" s="169"/>
      <c r="M14" s="169"/>
      <c r="N14" s="190"/>
    </row>
    <row r="15" spans="1:14" ht="15" x14ac:dyDescent="0.2">
      <c r="A15" s="100"/>
      <c r="B15" s="163"/>
      <c r="C15" s="164"/>
      <c r="D15" s="165"/>
      <c r="E15" s="165"/>
      <c r="F15" s="165"/>
      <c r="G15" s="165"/>
      <c r="H15" s="165"/>
      <c r="I15" s="165"/>
      <c r="J15" s="165"/>
      <c r="K15" s="171"/>
      <c r="L15" s="172"/>
      <c r="M15" s="172"/>
      <c r="N15" s="190"/>
    </row>
    <row r="16" spans="1:14" ht="15" x14ac:dyDescent="0.2">
      <c r="A16" s="100"/>
      <c r="B16" s="163"/>
      <c r="C16" s="164"/>
      <c r="D16" s="165"/>
      <c r="E16" s="165"/>
      <c r="F16" s="165"/>
      <c r="G16" s="165"/>
      <c r="H16" s="165"/>
      <c r="I16" s="165"/>
      <c r="J16" s="165"/>
      <c r="K16" s="173"/>
      <c r="L16" s="809" t="s">
        <v>585</v>
      </c>
      <c r="M16" s="809"/>
      <c r="N16" s="190"/>
    </row>
    <row r="17" spans="1:14" ht="15" x14ac:dyDescent="0.2">
      <c r="A17" s="100"/>
      <c r="B17" s="163"/>
      <c r="C17" s="164"/>
      <c r="D17" s="165"/>
      <c r="E17" s="165"/>
      <c r="F17" s="165"/>
      <c r="G17" s="165"/>
      <c r="H17" s="165"/>
      <c r="I17" s="165"/>
      <c r="J17" s="165"/>
      <c r="K17" s="165"/>
      <c r="L17" s="165"/>
      <c r="M17" s="165"/>
      <c r="N17" s="190"/>
    </row>
    <row r="18" spans="1:14" ht="15" x14ac:dyDescent="0.2">
      <c r="A18" s="100"/>
      <c r="B18" s="163"/>
      <c r="C18" s="164"/>
      <c r="D18" s="165"/>
      <c r="E18" s="165"/>
      <c r="F18" s="165"/>
      <c r="G18" s="165"/>
      <c r="H18" s="165"/>
      <c r="I18" s="165"/>
      <c r="J18" s="165"/>
      <c r="K18" s="165"/>
      <c r="L18" s="165"/>
      <c r="M18" s="165"/>
      <c r="N18" s="190"/>
    </row>
    <row r="19" spans="1:14" ht="15.75" thickBot="1" x14ac:dyDescent="0.25">
      <c r="A19" s="100"/>
      <c r="B19" s="163"/>
      <c r="C19" s="164"/>
      <c r="D19" s="165"/>
      <c r="E19" s="165"/>
      <c r="F19" s="165"/>
      <c r="G19" s="165"/>
      <c r="H19" s="165"/>
      <c r="I19" s="165"/>
      <c r="J19" s="165"/>
      <c r="K19" s="165"/>
      <c r="L19" s="165"/>
      <c r="M19" s="165"/>
      <c r="N19" s="190"/>
    </row>
    <row r="20" spans="1:14" ht="21.75" customHeight="1" thickBot="1" x14ac:dyDescent="0.25">
      <c r="A20" s="100"/>
      <c r="B20" s="163"/>
      <c r="C20" s="676" t="s">
        <v>574</v>
      </c>
      <c r="D20" s="678"/>
      <c r="E20" s="678"/>
      <c r="F20" s="678"/>
      <c r="G20" s="678"/>
      <c r="H20" s="678"/>
      <c r="I20" s="678"/>
      <c r="J20" s="678"/>
      <c r="K20" s="678"/>
      <c r="L20" s="678"/>
      <c r="M20" s="679"/>
      <c r="N20" s="190"/>
    </row>
    <row r="21" spans="1:14" ht="7.5" customHeight="1" x14ac:dyDescent="0.2">
      <c r="A21" s="100"/>
      <c r="B21" s="163"/>
      <c r="C21" s="174"/>
      <c r="D21" s="174"/>
      <c r="E21" s="174"/>
      <c r="F21" s="174"/>
      <c r="G21" s="174"/>
      <c r="H21" s="174"/>
      <c r="I21" s="174"/>
      <c r="J21" s="174"/>
      <c r="K21" s="174"/>
      <c r="L21" s="174"/>
      <c r="M21" s="174"/>
      <c r="N21" s="190"/>
    </row>
    <row r="22" spans="1:14" ht="15.75" x14ac:dyDescent="0.25">
      <c r="A22" s="100"/>
      <c r="B22" s="163"/>
      <c r="C22" s="812" t="s">
        <v>593</v>
      </c>
      <c r="D22" s="812"/>
      <c r="E22" s="812"/>
      <c r="F22" s="812"/>
      <c r="G22" s="812"/>
      <c r="H22" s="812"/>
      <c r="I22" s="812"/>
      <c r="J22" s="812"/>
      <c r="K22" s="175" t="s">
        <v>2</v>
      </c>
      <c r="L22" s="176" t="s">
        <v>13</v>
      </c>
      <c r="M22" s="533"/>
      <c r="N22" s="190"/>
    </row>
    <row r="23" spans="1:14" ht="17.25" customHeight="1" x14ac:dyDescent="0.25">
      <c r="A23" s="100"/>
      <c r="B23" s="163"/>
      <c r="C23" s="813" t="s">
        <v>594</v>
      </c>
      <c r="D23" s="813"/>
      <c r="E23" s="813"/>
      <c r="F23" s="813"/>
      <c r="G23" s="813"/>
      <c r="H23" s="813"/>
      <c r="I23" s="813"/>
      <c r="J23" s="813"/>
      <c r="K23" s="175" t="s">
        <v>2</v>
      </c>
      <c r="L23" s="176" t="s">
        <v>13</v>
      </c>
      <c r="M23" s="534"/>
      <c r="N23" s="190"/>
    </row>
    <row r="24" spans="1:14" ht="6" customHeight="1" thickBot="1" x14ac:dyDescent="0.25">
      <c r="A24" s="100"/>
      <c r="B24" s="163"/>
      <c r="C24" s="177"/>
      <c r="D24" s="178"/>
      <c r="E24" s="178"/>
      <c r="F24" s="178"/>
      <c r="G24" s="178"/>
      <c r="H24" s="178"/>
      <c r="I24" s="178"/>
      <c r="J24" s="178"/>
      <c r="K24" s="179"/>
      <c r="L24" s="179"/>
      <c r="M24" s="179"/>
      <c r="N24" s="190"/>
    </row>
    <row r="25" spans="1:14" ht="6" customHeight="1" x14ac:dyDescent="0.2">
      <c r="A25" s="100"/>
      <c r="B25" s="163"/>
      <c r="C25" s="164"/>
      <c r="D25" s="171"/>
      <c r="E25" s="171"/>
      <c r="F25" s="171"/>
      <c r="G25" s="171"/>
      <c r="H25" s="171"/>
      <c r="I25" s="171"/>
      <c r="J25" s="171"/>
      <c r="K25" s="175"/>
      <c r="L25" s="175"/>
      <c r="M25" s="175"/>
      <c r="N25" s="190"/>
    </row>
    <row r="26" spans="1:14" ht="16.5" customHeight="1" x14ac:dyDescent="0.25">
      <c r="A26" s="100"/>
      <c r="B26" s="163"/>
      <c r="C26" s="814" t="s">
        <v>592</v>
      </c>
      <c r="D26" s="814"/>
      <c r="E26" s="814"/>
      <c r="F26" s="814"/>
      <c r="G26" s="814"/>
      <c r="H26" s="814"/>
      <c r="I26" s="814"/>
      <c r="J26" s="814"/>
      <c r="K26" s="175" t="s">
        <v>2</v>
      </c>
      <c r="L26" s="176" t="s">
        <v>13</v>
      </c>
      <c r="M26" s="535"/>
      <c r="N26" s="190"/>
    </row>
    <row r="27" spans="1:14" ht="19.5" customHeight="1" x14ac:dyDescent="0.25">
      <c r="A27" s="100"/>
      <c r="B27" s="163"/>
      <c r="C27" s="814" t="s">
        <v>591</v>
      </c>
      <c r="D27" s="814"/>
      <c r="E27" s="814"/>
      <c r="F27" s="814"/>
      <c r="G27" s="814"/>
      <c r="H27" s="814"/>
      <c r="I27" s="814"/>
      <c r="J27" s="814"/>
      <c r="K27" s="175" t="s">
        <v>2</v>
      </c>
      <c r="L27" s="176" t="s">
        <v>13</v>
      </c>
      <c r="M27" s="534"/>
      <c r="N27" s="190"/>
    </row>
    <row r="28" spans="1:14" ht="6" customHeight="1" thickBot="1" x14ac:dyDescent="0.3">
      <c r="A28" s="100"/>
      <c r="B28" s="163"/>
      <c r="C28" s="177"/>
      <c r="D28" s="180"/>
      <c r="E28" s="181"/>
      <c r="F28" s="181"/>
      <c r="G28" s="181"/>
      <c r="H28" s="181"/>
      <c r="I28" s="181"/>
      <c r="J28" s="181"/>
      <c r="K28" s="179"/>
      <c r="L28" s="182"/>
      <c r="M28" s="183"/>
      <c r="N28" s="190"/>
    </row>
    <row r="29" spans="1:14" ht="15.75" x14ac:dyDescent="0.25">
      <c r="A29" s="100"/>
      <c r="B29" s="163"/>
      <c r="C29" s="164"/>
      <c r="D29" s="184"/>
      <c r="E29" s="165"/>
      <c r="F29" s="165"/>
      <c r="G29" s="165"/>
      <c r="H29" s="165"/>
      <c r="I29" s="165"/>
      <c r="J29" s="165"/>
      <c r="K29" s="175"/>
      <c r="L29" s="176"/>
      <c r="M29" s="185"/>
      <c r="N29" s="190"/>
    </row>
    <row r="30" spans="1:14" ht="15.75" x14ac:dyDescent="0.25">
      <c r="A30" s="100"/>
      <c r="B30" s="163"/>
      <c r="C30" s="186" t="s">
        <v>595</v>
      </c>
      <c r="D30" s="184"/>
      <c r="E30" s="165"/>
      <c r="F30" s="165"/>
      <c r="G30" s="165"/>
      <c r="H30" s="165"/>
      <c r="I30" s="165"/>
      <c r="J30" s="165"/>
      <c r="K30" s="175"/>
      <c r="L30" s="176"/>
      <c r="M30" s="185"/>
      <c r="N30" s="190"/>
    </row>
    <row r="31" spans="1:14" ht="15.75" x14ac:dyDescent="0.25">
      <c r="A31" s="100"/>
      <c r="B31" s="163"/>
      <c r="C31" s="164"/>
      <c r="D31" s="184"/>
      <c r="E31" s="165"/>
      <c r="F31" s="165"/>
      <c r="G31" s="165"/>
      <c r="H31" s="165"/>
      <c r="I31" s="165"/>
      <c r="J31" s="165"/>
      <c r="K31" s="175"/>
      <c r="L31" s="176"/>
      <c r="M31" s="185"/>
      <c r="N31" s="190"/>
    </row>
    <row r="32" spans="1:14" ht="15.75" x14ac:dyDescent="0.25">
      <c r="A32" s="100"/>
      <c r="B32" s="163"/>
      <c r="C32" s="187"/>
      <c r="D32" s="169"/>
      <c r="E32" s="169"/>
      <c r="F32" s="169"/>
      <c r="G32" s="165"/>
      <c r="H32" s="165"/>
      <c r="I32" s="165"/>
      <c r="J32" s="165"/>
      <c r="K32" s="175"/>
      <c r="L32" s="176"/>
      <c r="M32" s="185"/>
      <c r="N32" s="190"/>
    </row>
    <row r="33" spans="1:14" ht="15.75" x14ac:dyDescent="0.25">
      <c r="A33" s="100"/>
      <c r="B33" s="163"/>
      <c r="C33" s="810"/>
      <c r="D33" s="810"/>
      <c r="E33" s="810"/>
      <c r="F33" s="810"/>
      <c r="G33" s="165"/>
      <c r="H33" s="165"/>
      <c r="I33" s="165"/>
      <c r="J33" s="165"/>
      <c r="K33" s="175"/>
      <c r="L33" s="176"/>
      <c r="M33" s="185"/>
      <c r="N33" s="190"/>
    </row>
    <row r="34" spans="1:14" ht="15.75" x14ac:dyDescent="0.25">
      <c r="A34" s="100"/>
      <c r="B34" s="163"/>
      <c r="C34" s="811" t="s">
        <v>596</v>
      </c>
      <c r="D34" s="811"/>
      <c r="E34" s="811"/>
      <c r="F34" s="811"/>
      <c r="G34" s="165"/>
      <c r="H34" s="165"/>
      <c r="I34" s="165"/>
      <c r="J34" s="165"/>
      <c r="K34" s="175"/>
      <c r="L34" s="176"/>
      <c r="M34" s="185"/>
      <c r="N34" s="190"/>
    </row>
    <row r="35" spans="1:14" ht="15.75" x14ac:dyDescent="0.25">
      <c r="A35" s="100"/>
      <c r="B35" s="163"/>
      <c r="C35" s="164"/>
      <c r="D35" s="184"/>
      <c r="E35" s="165"/>
      <c r="F35" s="165"/>
      <c r="G35" s="165"/>
      <c r="H35" s="165"/>
      <c r="I35" s="165"/>
      <c r="J35" s="165"/>
      <c r="K35" s="175"/>
      <c r="L35" s="176"/>
      <c r="M35" s="185"/>
      <c r="N35" s="190"/>
    </row>
    <row r="36" spans="1:14" ht="15.75" thickBot="1" x14ac:dyDescent="0.25">
      <c r="A36" s="100"/>
      <c r="B36" s="188"/>
      <c r="C36" s="177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460"/>
    </row>
    <row r="37" spans="1:14" ht="15" x14ac:dyDescent="0.2">
      <c r="D37" s="10"/>
      <c r="E37" s="10"/>
      <c r="F37" s="10"/>
      <c r="G37" s="10"/>
      <c r="H37" s="10"/>
      <c r="I37" s="10"/>
      <c r="J37" s="10"/>
      <c r="K37" s="10"/>
      <c r="L37" s="10"/>
      <c r="M37" s="546" t="str">
        <f>"Muka Surat "&amp;"("&amp;IF(SUM('KENYATAAN TUNTUTAN PAGE 2'!I6:I71)=0,"3",IF(SUM('KENYATAAN TUNTUTAN PAGE 3'!I6:I71)=0,"4",IF(SUM('KENYATAAN TUNTUTAN PAGE 4'!I6:I71)=0,"5","6")))+2&amp;"/"&amp;IF(SUM('KENYATAAN TUNTUTAN PAGE 2'!I6:I71)=0,"3",IF(SUM('KENYATAAN TUNTUTAN PAGE 3'!I6:I71)=0,"4",IF(SUM('KENYATAAN TUNTUTAN PAGE 4'!I6:I71)=0,"5","6")))+2&amp;")"</f>
        <v>Muka Surat (5/5)</v>
      </c>
    </row>
  </sheetData>
  <sheetProtection password="C761" sheet="1" objects="1" scenarios="1" selectLockedCells="1"/>
  <mergeCells count="14">
    <mergeCell ref="E14:F14"/>
    <mergeCell ref="L16:M16"/>
    <mergeCell ref="C33:F33"/>
    <mergeCell ref="C34:F34"/>
    <mergeCell ref="C3:M3"/>
    <mergeCell ref="C22:J22"/>
    <mergeCell ref="C23:J23"/>
    <mergeCell ref="C26:J26"/>
    <mergeCell ref="C27:J27"/>
    <mergeCell ref="C20:M20"/>
    <mergeCell ref="I8:J8"/>
    <mergeCell ref="K8:M8"/>
    <mergeCell ref="D5:H5"/>
    <mergeCell ref="I5:M5"/>
  </mergeCells>
  <phoneticPr fontId="6" type="noConversion"/>
  <dataValidations count="1">
    <dataValidation type="custom" allowBlank="1" showInputMessage="1" showErrorMessage="1" sqref="K6:M21 A22:L36 I9:J21 I6:J7 E15:F21 B2:D21 G2:H21 E2:F13 I2:J4 N2:N21 K2:M4 N23:N36 M24:M36" xr:uid="{00000000-0002-0000-0D00-000000000000}">
      <formula1>"fff"</formula1>
    </dataValidation>
  </dataValidations>
  <pageMargins left="0.43307086614173229" right="0.39370078740157483" top="0.68" bottom="0.98425196850393704" header="0.51181102362204722" footer="0.51181102362204722"/>
  <pageSetup paperSize="9" scale="85" orientation="portrait" horizontalDpi="300" verticalDpi="3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I42"/>
  <sheetViews>
    <sheetView workbookViewId="0">
      <selection activeCell="M13" sqref="M13"/>
    </sheetView>
  </sheetViews>
  <sheetFormatPr defaultRowHeight="12.75" x14ac:dyDescent="0.2"/>
  <cols>
    <col min="1" max="4" width="21.7109375" customWidth="1"/>
  </cols>
  <sheetData>
    <row r="2" spans="1:9" ht="15.75" x14ac:dyDescent="0.25">
      <c r="A2" s="821" t="s">
        <v>26</v>
      </c>
      <c r="B2" s="821"/>
      <c r="C2" s="821"/>
      <c r="D2" s="821"/>
      <c r="E2" s="8"/>
      <c r="F2" s="8"/>
      <c r="G2" s="8"/>
      <c r="H2" s="8"/>
      <c r="I2" s="8"/>
    </row>
    <row r="3" spans="1:9" ht="15" x14ac:dyDescent="0.2">
      <c r="A3" s="9"/>
      <c r="B3" s="9"/>
      <c r="C3" s="9"/>
      <c r="D3" s="9"/>
      <c r="E3" s="9"/>
      <c r="F3" s="9"/>
      <c r="G3" s="9"/>
      <c r="H3" s="9"/>
      <c r="I3" s="9"/>
    </row>
    <row r="4" spans="1:9" ht="15" x14ac:dyDescent="0.2">
      <c r="A4" s="9" t="s">
        <v>32</v>
      </c>
      <c r="B4" s="9"/>
      <c r="C4" s="9"/>
      <c r="D4" s="9"/>
      <c r="E4" s="9"/>
      <c r="F4" s="9"/>
      <c r="G4" s="9"/>
      <c r="H4" s="9"/>
      <c r="I4" s="9"/>
    </row>
    <row r="5" spans="1:9" ht="15" x14ac:dyDescent="0.2">
      <c r="A5" s="823" t="s">
        <v>27</v>
      </c>
      <c r="B5" s="823"/>
      <c r="C5" s="823"/>
      <c r="D5" s="823"/>
      <c r="E5" s="14"/>
      <c r="F5" s="14"/>
      <c r="G5" s="14"/>
      <c r="H5" s="14"/>
      <c r="I5" s="14"/>
    </row>
    <row r="6" spans="1:9" ht="15" x14ac:dyDescent="0.2">
      <c r="A6" s="9" t="s">
        <v>28</v>
      </c>
      <c r="B6" s="9"/>
      <c r="C6" s="9"/>
      <c r="D6" s="9"/>
      <c r="E6" s="9"/>
      <c r="F6" s="9"/>
      <c r="G6" s="9"/>
      <c r="H6" s="9"/>
      <c r="I6" s="9"/>
    </row>
    <row r="7" spans="1:9" ht="15" x14ac:dyDescent="0.2">
      <c r="A7" s="9"/>
      <c r="B7" s="9"/>
      <c r="C7" s="9"/>
      <c r="D7" s="9"/>
      <c r="E7" s="9"/>
      <c r="F7" s="9"/>
      <c r="G7" s="9"/>
      <c r="H7" s="9"/>
      <c r="I7" s="9"/>
    </row>
    <row r="8" spans="1:9" ht="22.5" customHeight="1" x14ac:dyDescent="0.25">
      <c r="A8" s="13" t="s">
        <v>20</v>
      </c>
      <c r="B8" s="13" t="s">
        <v>29</v>
      </c>
      <c r="C8" s="13" t="s">
        <v>30</v>
      </c>
      <c r="D8" s="13" t="s">
        <v>31</v>
      </c>
      <c r="E8" s="9"/>
      <c r="F8" s="9"/>
      <c r="G8" s="9"/>
      <c r="H8" s="9"/>
      <c r="I8" s="9"/>
    </row>
    <row r="9" spans="1:9" ht="24" customHeight="1" x14ac:dyDescent="0.2">
      <c r="A9" s="12"/>
      <c r="B9" s="12"/>
      <c r="C9" s="12"/>
      <c r="D9" s="12"/>
      <c r="E9" s="9"/>
      <c r="F9" s="9"/>
      <c r="G9" s="9"/>
      <c r="H9" s="9"/>
      <c r="I9" s="9"/>
    </row>
    <row r="10" spans="1:9" ht="24" customHeight="1" x14ac:dyDescent="0.2">
      <c r="A10" s="12"/>
      <c r="B10" s="12"/>
      <c r="C10" s="12"/>
      <c r="D10" s="12"/>
      <c r="E10" s="9"/>
      <c r="F10" s="9"/>
      <c r="G10" s="9"/>
      <c r="H10" s="9"/>
      <c r="I10" s="9"/>
    </row>
    <row r="11" spans="1:9" ht="24" customHeight="1" x14ac:dyDescent="0.2">
      <c r="A11" s="12"/>
      <c r="B11" s="12"/>
      <c r="C11" s="12"/>
      <c r="D11" s="12"/>
      <c r="E11" s="9"/>
      <c r="F11" s="9"/>
      <c r="G11" s="9"/>
      <c r="H11" s="9"/>
      <c r="I11" s="9"/>
    </row>
    <row r="12" spans="1:9" ht="24" customHeight="1" x14ac:dyDescent="0.2">
      <c r="A12" s="12"/>
      <c r="B12" s="12"/>
      <c r="C12" s="12"/>
      <c r="D12" s="12"/>
      <c r="E12" s="9"/>
      <c r="F12" s="9"/>
      <c r="G12" s="9"/>
      <c r="H12" s="9"/>
      <c r="I12" s="9"/>
    </row>
    <row r="13" spans="1:9" ht="24" customHeight="1" x14ac:dyDescent="0.2">
      <c r="A13" s="12"/>
      <c r="B13" s="12"/>
      <c r="C13" s="12"/>
      <c r="D13" s="12"/>
      <c r="E13" s="9"/>
      <c r="F13" s="9"/>
      <c r="G13" s="9"/>
      <c r="H13" s="9"/>
      <c r="I13" s="9"/>
    </row>
    <row r="14" spans="1:9" ht="24" customHeight="1" x14ac:dyDescent="0.2">
      <c r="A14" s="12"/>
      <c r="B14" s="12"/>
      <c r="C14" s="12"/>
      <c r="D14" s="12"/>
      <c r="E14" s="9"/>
      <c r="F14" s="9"/>
      <c r="G14" s="9"/>
      <c r="H14" s="9"/>
      <c r="I14" s="9"/>
    </row>
    <row r="15" spans="1:9" ht="22.5" customHeight="1" x14ac:dyDescent="0.2">
      <c r="A15" s="818" t="s">
        <v>33</v>
      </c>
      <c r="B15" s="819"/>
      <c r="C15" s="820"/>
      <c r="D15" s="12"/>
      <c r="E15" s="9"/>
      <c r="F15" s="9"/>
      <c r="G15" s="9"/>
      <c r="H15" s="9"/>
      <c r="I15" s="9"/>
    </row>
    <row r="16" spans="1:9" ht="15" x14ac:dyDescent="0.2">
      <c r="A16" s="9"/>
      <c r="B16" s="9"/>
      <c r="C16" s="9"/>
      <c r="D16" s="9"/>
      <c r="E16" s="9"/>
      <c r="F16" s="9"/>
      <c r="G16" s="9"/>
      <c r="H16" s="9"/>
      <c r="I16" s="9"/>
    </row>
    <row r="17" spans="1:9" ht="15" x14ac:dyDescent="0.2">
      <c r="A17" s="9"/>
      <c r="B17" s="9"/>
      <c r="C17" s="9"/>
      <c r="D17" s="9"/>
      <c r="E17" s="9"/>
      <c r="F17" s="9"/>
      <c r="G17" s="9"/>
      <c r="H17" s="9"/>
      <c r="I17" s="9"/>
    </row>
    <row r="18" spans="1:9" ht="15" x14ac:dyDescent="0.2">
      <c r="A18" s="9"/>
      <c r="B18" s="9"/>
      <c r="C18" s="9"/>
      <c r="D18" s="9"/>
      <c r="E18" s="9"/>
      <c r="F18" s="9"/>
      <c r="G18" s="9"/>
      <c r="H18" s="9"/>
      <c r="I18" s="9"/>
    </row>
    <row r="19" spans="1:9" ht="15" x14ac:dyDescent="0.2">
      <c r="A19" s="9"/>
      <c r="B19" s="9"/>
      <c r="C19" s="9"/>
      <c r="D19" s="9"/>
      <c r="E19" s="9"/>
      <c r="F19" s="9"/>
      <c r="G19" s="9"/>
      <c r="H19" s="9"/>
      <c r="I19" s="9"/>
    </row>
    <row r="20" spans="1:9" ht="15" x14ac:dyDescent="0.2">
      <c r="A20" s="9"/>
      <c r="B20" s="9"/>
      <c r="C20" s="9"/>
      <c r="D20" s="9"/>
      <c r="E20" s="9"/>
      <c r="F20" s="9"/>
      <c r="G20" s="9"/>
      <c r="H20" s="9"/>
      <c r="I20" s="9"/>
    </row>
    <row r="21" spans="1:9" ht="15" x14ac:dyDescent="0.2">
      <c r="A21" s="9"/>
      <c r="B21" s="9"/>
      <c r="C21" s="9"/>
      <c r="D21" s="9"/>
      <c r="E21" s="9"/>
      <c r="F21" s="9"/>
      <c r="G21" s="9"/>
      <c r="H21" s="9"/>
      <c r="I21" s="9"/>
    </row>
    <row r="22" spans="1:9" ht="15" x14ac:dyDescent="0.2">
      <c r="A22" s="9"/>
      <c r="B22" s="9"/>
      <c r="C22" s="9"/>
      <c r="D22" s="9"/>
      <c r="E22" s="9"/>
      <c r="F22" s="9"/>
      <c r="G22" s="9"/>
      <c r="H22" s="9"/>
      <c r="I22" s="9"/>
    </row>
    <row r="23" spans="1:9" ht="15" x14ac:dyDescent="0.2">
      <c r="A23" s="9"/>
      <c r="B23" s="9"/>
      <c r="C23" s="9"/>
      <c r="D23" s="9"/>
      <c r="E23" s="9"/>
      <c r="F23" s="9"/>
      <c r="G23" s="9"/>
      <c r="H23" s="9"/>
      <c r="I23" s="9"/>
    </row>
    <row r="24" spans="1:9" ht="15" x14ac:dyDescent="0.2">
      <c r="A24" s="9"/>
      <c r="B24" s="9"/>
      <c r="C24" s="9"/>
      <c r="D24" s="9"/>
      <c r="E24" s="9"/>
      <c r="F24" s="9"/>
      <c r="G24" s="9"/>
      <c r="H24" s="9"/>
      <c r="I24" s="9"/>
    </row>
    <row r="25" spans="1:9" ht="15" x14ac:dyDescent="0.2">
      <c r="A25" s="9"/>
      <c r="B25" s="9"/>
      <c r="C25" s="9"/>
      <c r="D25" s="9"/>
      <c r="E25" s="9"/>
      <c r="F25" s="9"/>
      <c r="G25" s="9"/>
      <c r="H25" s="9"/>
      <c r="I25" s="9"/>
    </row>
    <row r="26" spans="1:9" ht="15" x14ac:dyDescent="0.2">
      <c r="A26" s="9"/>
      <c r="B26" s="9"/>
      <c r="C26" s="9"/>
      <c r="D26" s="9"/>
      <c r="E26" s="9"/>
      <c r="F26" s="9"/>
      <c r="G26" s="9"/>
      <c r="H26" s="9"/>
      <c r="I26" s="9"/>
    </row>
    <row r="27" spans="1:9" ht="15" x14ac:dyDescent="0.2">
      <c r="A27" s="9"/>
      <c r="B27" s="9"/>
      <c r="C27" s="9"/>
      <c r="D27" s="9"/>
      <c r="E27" s="9"/>
      <c r="F27" s="9"/>
      <c r="G27" s="9"/>
      <c r="H27" s="9"/>
      <c r="I27" s="9"/>
    </row>
    <row r="28" spans="1:9" ht="15" x14ac:dyDescent="0.2">
      <c r="A28" s="9"/>
      <c r="B28" s="9"/>
      <c r="C28" s="9"/>
      <c r="D28" s="9"/>
      <c r="E28" s="9"/>
      <c r="F28" s="9"/>
      <c r="G28" s="9"/>
      <c r="H28" s="9"/>
      <c r="I28" s="9"/>
    </row>
    <row r="29" spans="1:9" ht="15" x14ac:dyDescent="0.2">
      <c r="A29" s="9"/>
      <c r="B29" s="9"/>
      <c r="C29" s="9"/>
      <c r="D29" s="9"/>
      <c r="E29" s="9"/>
      <c r="F29" s="9"/>
      <c r="G29" s="9"/>
      <c r="H29" s="9"/>
      <c r="I29" s="9"/>
    </row>
    <row r="30" spans="1:9" ht="15" x14ac:dyDescent="0.2">
      <c r="A30" s="9"/>
      <c r="B30" s="9"/>
      <c r="C30" s="9"/>
      <c r="D30" s="9"/>
      <c r="E30" s="9"/>
      <c r="F30" s="9"/>
      <c r="G30" s="9"/>
      <c r="H30" s="9"/>
      <c r="I30" s="9"/>
    </row>
    <row r="31" spans="1:9" ht="15" x14ac:dyDescent="0.2">
      <c r="A31" s="9"/>
      <c r="B31" s="9"/>
      <c r="C31" s="9"/>
      <c r="D31" s="9"/>
      <c r="E31" s="9"/>
      <c r="F31" s="9"/>
      <c r="G31" s="9"/>
      <c r="H31" s="9"/>
      <c r="I31" s="9"/>
    </row>
    <row r="32" spans="1:9" ht="15" x14ac:dyDescent="0.2">
      <c r="A32" s="9"/>
      <c r="B32" s="9"/>
      <c r="C32" s="9"/>
      <c r="D32" s="9"/>
      <c r="E32" s="9"/>
      <c r="F32" s="9"/>
      <c r="G32" s="9"/>
      <c r="H32" s="9"/>
      <c r="I32" s="9"/>
    </row>
    <row r="33" spans="1:9" ht="15" x14ac:dyDescent="0.2">
      <c r="A33" s="822" t="s">
        <v>36</v>
      </c>
      <c r="B33" s="822"/>
      <c r="C33" s="9"/>
      <c r="D33" s="9"/>
      <c r="E33" s="9"/>
      <c r="F33" s="9"/>
      <c r="G33" s="9"/>
      <c r="H33" s="9"/>
      <c r="I33" s="9"/>
    </row>
    <row r="34" spans="1:9" ht="15" x14ac:dyDescent="0.2">
      <c r="A34" s="822" t="s">
        <v>34</v>
      </c>
      <c r="B34" s="822"/>
      <c r="C34" s="9"/>
      <c r="D34" s="9"/>
      <c r="E34" s="9"/>
      <c r="F34" s="9"/>
      <c r="G34" s="9"/>
      <c r="H34" s="9"/>
      <c r="I34" s="9"/>
    </row>
    <row r="35" spans="1:9" ht="15" x14ac:dyDescent="0.2">
      <c r="A35" s="822" t="s">
        <v>35</v>
      </c>
      <c r="B35" s="822"/>
      <c r="C35" s="9"/>
      <c r="D35" s="9"/>
      <c r="E35" s="9"/>
      <c r="F35" s="9"/>
      <c r="G35" s="9"/>
      <c r="H35" s="9"/>
      <c r="I35" s="9"/>
    </row>
    <row r="36" spans="1:9" ht="15" x14ac:dyDescent="0.2">
      <c r="A36" s="9"/>
      <c r="B36" s="9"/>
      <c r="C36" s="9"/>
      <c r="D36" s="9"/>
      <c r="E36" s="9"/>
      <c r="F36" s="9"/>
      <c r="G36" s="9"/>
      <c r="H36" s="9"/>
      <c r="I36" s="9"/>
    </row>
    <row r="37" spans="1:9" ht="15" x14ac:dyDescent="0.2">
      <c r="A37" s="9"/>
      <c r="B37" s="9"/>
      <c r="C37" s="9"/>
      <c r="D37" s="9"/>
      <c r="E37" s="9"/>
      <c r="F37" s="9"/>
      <c r="G37" s="9"/>
      <c r="H37" s="9"/>
      <c r="I37" s="9"/>
    </row>
    <row r="38" spans="1:9" ht="15" x14ac:dyDescent="0.2">
      <c r="A38" s="9"/>
      <c r="B38" s="9"/>
      <c r="C38" s="9"/>
      <c r="D38" s="9"/>
      <c r="E38" s="9"/>
      <c r="F38" s="9"/>
      <c r="G38" s="9"/>
      <c r="H38" s="9"/>
      <c r="I38" s="9"/>
    </row>
    <row r="39" spans="1:9" ht="15" x14ac:dyDescent="0.2">
      <c r="A39" s="9"/>
      <c r="B39" s="9"/>
      <c r="C39" s="9"/>
      <c r="D39" s="9"/>
      <c r="E39" s="9"/>
      <c r="F39" s="9"/>
      <c r="G39" s="9"/>
      <c r="H39" s="9"/>
      <c r="I39" s="9"/>
    </row>
    <row r="40" spans="1:9" ht="15" x14ac:dyDescent="0.2">
      <c r="A40" s="9"/>
      <c r="B40" s="9"/>
      <c r="C40" s="9"/>
      <c r="D40" s="9"/>
      <c r="E40" s="9"/>
      <c r="F40" s="9"/>
      <c r="G40" s="9"/>
      <c r="H40" s="9"/>
      <c r="I40" s="9"/>
    </row>
    <row r="41" spans="1:9" ht="15" x14ac:dyDescent="0.2">
      <c r="A41" s="9"/>
      <c r="B41" s="9"/>
      <c r="C41" s="9"/>
      <c r="D41" s="9"/>
      <c r="E41" s="9"/>
      <c r="F41" s="9"/>
      <c r="G41" s="9"/>
      <c r="H41" s="9"/>
      <c r="I41" s="9"/>
    </row>
    <row r="42" spans="1:9" ht="15" x14ac:dyDescent="0.2">
      <c r="A42" s="9"/>
      <c r="B42" s="9"/>
      <c r="C42" s="9"/>
      <c r="D42" s="9"/>
      <c r="E42" s="9"/>
      <c r="F42" s="9"/>
      <c r="G42" s="9"/>
      <c r="H42" s="9"/>
      <c r="I42" s="9"/>
    </row>
  </sheetData>
  <mergeCells count="6">
    <mergeCell ref="A15:C15"/>
    <mergeCell ref="A2:D2"/>
    <mergeCell ref="A34:B34"/>
    <mergeCell ref="A35:B35"/>
    <mergeCell ref="A33:B33"/>
    <mergeCell ref="A5:D5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N96"/>
  <sheetViews>
    <sheetView tabSelected="1" workbookViewId="0">
      <selection sqref="A1:O94"/>
    </sheetView>
  </sheetViews>
  <sheetFormatPr defaultRowHeight="12.75" x14ac:dyDescent="0.2"/>
  <cols>
    <col min="2" max="2" width="15.85546875" bestFit="1" customWidth="1"/>
    <col min="4" max="4" width="13.42578125" bestFit="1" customWidth="1"/>
    <col min="5" max="5" width="14.7109375" customWidth="1"/>
    <col min="6" max="6" width="15.140625" customWidth="1"/>
    <col min="7" max="7" width="13.42578125" bestFit="1" customWidth="1"/>
    <col min="8" max="8" width="14.5703125" customWidth="1"/>
  </cols>
  <sheetData>
    <row r="1" spans="1:14" ht="13.5" thickBot="1" x14ac:dyDescent="0.25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</row>
    <row r="2" spans="1:14" ht="14.25" thickTop="1" thickBot="1" x14ac:dyDescent="0.25">
      <c r="A2" s="100"/>
      <c r="B2" s="521" t="s">
        <v>459</v>
      </c>
      <c r="C2" s="584" t="s">
        <v>611</v>
      </c>
      <c r="D2" s="584"/>
      <c r="E2" s="584"/>
      <c r="F2" s="584"/>
      <c r="G2" s="584"/>
      <c r="H2" s="584"/>
      <c r="I2" s="584" t="s">
        <v>458</v>
      </c>
      <c r="J2" s="584"/>
      <c r="K2" s="584"/>
      <c r="L2" s="584"/>
      <c r="M2" s="584"/>
      <c r="N2" s="585"/>
    </row>
    <row r="3" spans="1:14" ht="14.25" thickTop="1" thickBot="1" x14ac:dyDescent="0.25">
      <c r="A3" s="100"/>
      <c r="B3" s="581" t="s">
        <v>353</v>
      </c>
      <c r="C3" s="576" t="s">
        <v>460</v>
      </c>
      <c r="D3" s="577"/>
      <c r="E3" s="577"/>
      <c r="F3" s="577"/>
      <c r="G3" s="577"/>
      <c r="H3" s="578"/>
      <c r="I3" s="579" t="s">
        <v>354</v>
      </c>
      <c r="J3" s="579"/>
      <c r="K3" s="579"/>
      <c r="L3" s="579"/>
      <c r="M3" s="579"/>
      <c r="N3" s="580"/>
    </row>
    <row r="4" spans="1:14" x14ac:dyDescent="0.2">
      <c r="A4" s="100"/>
      <c r="B4" s="582"/>
      <c r="C4" s="586" t="s">
        <v>348</v>
      </c>
      <c r="D4" s="587"/>
      <c r="E4" s="588" t="s">
        <v>349</v>
      </c>
      <c r="F4" s="589"/>
      <c r="G4" s="590" t="s">
        <v>350</v>
      </c>
      <c r="H4" s="591"/>
      <c r="I4" s="590" t="s">
        <v>348</v>
      </c>
      <c r="J4" s="587"/>
      <c r="K4" s="588" t="s">
        <v>349</v>
      </c>
      <c r="L4" s="589"/>
      <c r="M4" s="590" t="s">
        <v>350</v>
      </c>
      <c r="N4" s="592"/>
    </row>
    <row r="5" spans="1:14" ht="13.5" thickBot="1" x14ac:dyDescent="0.25">
      <c r="A5" s="100"/>
      <c r="B5" s="583"/>
      <c r="C5" s="296" t="s">
        <v>351</v>
      </c>
      <c r="D5" s="522" t="s">
        <v>352</v>
      </c>
      <c r="E5" s="296" t="s">
        <v>351</v>
      </c>
      <c r="F5" s="298" t="s">
        <v>352</v>
      </c>
      <c r="G5" s="416" t="s">
        <v>351</v>
      </c>
      <c r="H5" s="298" t="s">
        <v>352</v>
      </c>
      <c r="I5" s="416" t="s">
        <v>351</v>
      </c>
      <c r="J5" s="522" t="s">
        <v>352</v>
      </c>
      <c r="K5" s="296" t="s">
        <v>351</v>
      </c>
      <c r="L5" s="298" t="s">
        <v>352</v>
      </c>
      <c r="M5" s="416" t="s">
        <v>351</v>
      </c>
      <c r="N5" s="417" t="s">
        <v>352</v>
      </c>
    </row>
    <row r="6" spans="1:14" ht="13.5" thickTop="1" x14ac:dyDescent="0.2">
      <c r="A6" s="100"/>
      <c r="B6" s="299" t="s">
        <v>346</v>
      </c>
      <c r="C6" s="300">
        <v>115</v>
      </c>
      <c r="D6" s="523">
        <v>165</v>
      </c>
      <c r="E6" s="418" t="s">
        <v>612</v>
      </c>
      <c r="F6" s="419" t="s">
        <v>612</v>
      </c>
      <c r="G6" s="420">
        <v>80</v>
      </c>
      <c r="H6" s="421">
        <v>85</v>
      </c>
      <c r="I6" s="524">
        <v>90</v>
      </c>
      <c r="J6" s="523">
        <v>120</v>
      </c>
      <c r="K6" s="422" t="s">
        <v>355</v>
      </c>
      <c r="L6" s="423" t="s">
        <v>355</v>
      </c>
      <c r="M6" s="420">
        <v>80</v>
      </c>
      <c r="N6" s="424">
        <v>85</v>
      </c>
    </row>
    <row r="7" spans="1:14" x14ac:dyDescent="0.2">
      <c r="A7" s="100"/>
      <c r="B7" s="303" t="s">
        <v>341</v>
      </c>
      <c r="C7" s="304">
        <v>100</v>
      </c>
      <c r="D7" s="307">
        <v>130</v>
      </c>
      <c r="E7" s="425" t="s">
        <v>356</v>
      </c>
      <c r="F7" s="426" t="s">
        <v>356</v>
      </c>
      <c r="G7" s="427">
        <v>75</v>
      </c>
      <c r="H7" s="310">
        <v>80</v>
      </c>
      <c r="I7" s="429">
        <v>90</v>
      </c>
      <c r="J7" s="307">
        <v>120</v>
      </c>
      <c r="K7" s="425" t="s">
        <v>355</v>
      </c>
      <c r="L7" s="426" t="s">
        <v>355</v>
      </c>
      <c r="M7" s="427">
        <v>75</v>
      </c>
      <c r="N7" s="428">
        <v>80</v>
      </c>
    </row>
    <row r="8" spans="1:14" x14ac:dyDescent="0.2">
      <c r="A8" s="100"/>
      <c r="B8" s="303" t="s">
        <v>342</v>
      </c>
      <c r="C8" s="304">
        <v>85</v>
      </c>
      <c r="D8" s="307">
        <v>115</v>
      </c>
      <c r="E8" s="425" t="s">
        <v>355</v>
      </c>
      <c r="F8" s="426" t="s">
        <v>355</v>
      </c>
      <c r="G8" s="427">
        <v>70</v>
      </c>
      <c r="H8" s="310">
        <v>75</v>
      </c>
      <c r="I8" s="429">
        <v>70</v>
      </c>
      <c r="J8" s="307">
        <v>90</v>
      </c>
      <c r="K8" s="425" t="s">
        <v>355</v>
      </c>
      <c r="L8" s="426" t="s">
        <v>355</v>
      </c>
      <c r="M8" s="427">
        <v>70</v>
      </c>
      <c r="N8" s="428">
        <v>75</v>
      </c>
    </row>
    <row r="9" spans="1:14" x14ac:dyDescent="0.2">
      <c r="A9" s="100"/>
      <c r="B9" s="303" t="s">
        <v>343</v>
      </c>
      <c r="C9" s="308">
        <v>60</v>
      </c>
      <c r="D9" s="311">
        <v>80</v>
      </c>
      <c r="E9" s="304">
        <v>240</v>
      </c>
      <c r="F9" s="306">
        <v>270</v>
      </c>
      <c r="G9" s="427">
        <v>60</v>
      </c>
      <c r="H9" s="310">
        <v>70</v>
      </c>
      <c r="I9" s="427">
        <v>60</v>
      </c>
      <c r="J9" s="311">
        <v>80</v>
      </c>
      <c r="K9" s="304">
        <v>145</v>
      </c>
      <c r="L9" s="306">
        <v>160</v>
      </c>
      <c r="M9" s="427">
        <v>60</v>
      </c>
      <c r="N9" s="428">
        <v>70</v>
      </c>
    </row>
    <row r="10" spans="1:14" x14ac:dyDescent="0.2">
      <c r="A10" s="100"/>
      <c r="B10" s="303" t="s">
        <v>344</v>
      </c>
      <c r="C10" s="308">
        <v>45</v>
      </c>
      <c r="D10" s="311">
        <v>65</v>
      </c>
      <c r="E10" s="304">
        <v>220</v>
      </c>
      <c r="F10" s="306">
        <v>250</v>
      </c>
      <c r="G10" s="427">
        <v>55</v>
      </c>
      <c r="H10" s="310">
        <v>60</v>
      </c>
      <c r="I10" s="427">
        <v>45</v>
      </c>
      <c r="J10" s="311">
        <v>65</v>
      </c>
      <c r="K10" s="304">
        <v>130</v>
      </c>
      <c r="L10" s="306">
        <v>140</v>
      </c>
      <c r="M10" s="427">
        <v>55</v>
      </c>
      <c r="N10" s="428">
        <v>60</v>
      </c>
    </row>
    <row r="11" spans="1:14" x14ac:dyDescent="0.2">
      <c r="A11" s="100"/>
      <c r="B11" s="303" t="s">
        <v>613</v>
      </c>
      <c r="C11" s="308">
        <v>40</v>
      </c>
      <c r="D11" s="311">
        <v>55</v>
      </c>
      <c r="E11" s="304">
        <v>200</v>
      </c>
      <c r="F11" s="306">
        <v>230</v>
      </c>
      <c r="G11" s="429">
        <v>45</v>
      </c>
      <c r="H11" s="306">
        <v>50</v>
      </c>
      <c r="I11" s="427">
        <v>40</v>
      </c>
      <c r="J11" s="311">
        <v>55</v>
      </c>
      <c r="K11" s="304">
        <v>80</v>
      </c>
      <c r="L11" s="306">
        <v>100</v>
      </c>
      <c r="M11" s="429">
        <v>35</v>
      </c>
      <c r="N11" s="430">
        <v>40</v>
      </c>
    </row>
    <row r="12" spans="1:14" x14ac:dyDescent="0.2">
      <c r="A12" s="100"/>
      <c r="B12" s="312" t="s">
        <v>614</v>
      </c>
      <c r="C12" s="308">
        <v>40</v>
      </c>
      <c r="D12" s="311">
        <v>55</v>
      </c>
      <c r="E12" s="431">
        <v>180</v>
      </c>
      <c r="F12" s="432">
        <v>210</v>
      </c>
      <c r="G12" s="429">
        <v>40</v>
      </c>
      <c r="H12" s="306">
        <v>45</v>
      </c>
      <c r="I12" s="427">
        <v>40</v>
      </c>
      <c r="J12" s="311">
        <v>55</v>
      </c>
      <c r="K12" s="304">
        <v>80</v>
      </c>
      <c r="L12" s="306">
        <v>100</v>
      </c>
      <c r="M12" s="429">
        <v>35</v>
      </c>
      <c r="N12" s="430">
        <v>40</v>
      </c>
    </row>
    <row r="13" spans="1:14" ht="13.5" thickBot="1" x14ac:dyDescent="0.25">
      <c r="A13" s="100"/>
      <c r="B13" s="313" t="s">
        <v>347</v>
      </c>
      <c r="C13" s="314">
        <v>35</v>
      </c>
      <c r="D13" s="525">
        <v>50</v>
      </c>
      <c r="E13" s="433">
        <v>160</v>
      </c>
      <c r="F13" s="434">
        <v>190</v>
      </c>
      <c r="G13" s="435">
        <v>35</v>
      </c>
      <c r="H13" s="436">
        <v>40</v>
      </c>
      <c r="I13" s="526">
        <v>35</v>
      </c>
      <c r="J13" s="525">
        <v>50</v>
      </c>
      <c r="K13" s="437">
        <v>65</v>
      </c>
      <c r="L13" s="436">
        <v>80</v>
      </c>
      <c r="M13" s="435">
        <v>30</v>
      </c>
      <c r="N13" s="438">
        <v>35</v>
      </c>
    </row>
    <row r="14" spans="1:14" ht="13.5" thickTop="1" x14ac:dyDescent="0.2">
      <c r="A14" s="100"/>
      <c r="B14" s="527" t="s">
        <v>351</v>
      </c>
      <c r="C14" s="105" t="s">
        <v>357</v>
      </c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</row>
    <row r="15" spans="1:14" x14ac:dyDescent="0.2">
      <c r="A15" s="100"/>
      <c r="B15" s="527" t="s">
        <v>352</v>
      </c>
      <c r="C15" s="105" t="s">
        <v>358</v>
      </c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</row>
    <row r="16" spans="1:14" x14ac:dyDescent="0.2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</row>
    <row r="17" spans="1:14" x14ac:dyDescent="0.2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</row>
    <row r="18" spans="1:14" x14ac:dyDescent="0.2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</row>
    <row r="19" spans="1:14" x14ac:dyDescent="0.2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</row>
    <row r="20" spans="1:14" x14ac:dyDescent="0.2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</row>
    <row r="21" spans="1:14" x14ac:dyDescent="0.2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</row>
    <row r="22" spans="1:14" x14ac:dyDescent="0.2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</row>
    <row r="23" spans="1:14" x14ac:dyDescent="0.2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</row>
    <row r="24" spans="1:14" x14ac:dyDescent="0.2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</row>
    <row r="25" spans="1:14" x14ac:dyDescent="0.2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</row>
    <row r="26" spans="1:14" x14ac:dyDescent="0.2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</row>
    <row r="27" spans="1:14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</row>
    <row r="28" spans="1:14" x14ac:dyDescent="0.2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</row>
    <row r="29" spans="1:14" x14ac:dyDescent="0.2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</row>
    <row r="30" spans="1:14" x14ac:dyDescent="0.2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</row>
    <row r="31" spans="1:14" x14ac:dyDescent="0.2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</row>
    <row r="32" spans="1:14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</row>
    <row r="33" spans="1:14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</row>
    <row r="34" spans="1:14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</row>
    <row r="35" spans="1:14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</row>
    <row r="36" spans="1:14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</row>
    <row r="37" spans="1:14" x14ac:dyDescent="0.2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</row>
    <row r="38" spans="1:14" x14ac:dyDescent="0.2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</row>
    <row r="39" spans="1:14" x14ac:dyDescent="0.2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</row>
    <row r="40" spans="1:14" x14ac:dyDescent="0.2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</row>
    <row r="41" spans="1:14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</row>
    <row r="42" spans="1:14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</row>
    <row r="43" spans="1:14" x14ac:dyDescent="0.2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</row>
    <row r="44" spans="1:14" x14ac:dyDescent="0.2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</row>
    <row r="45" spans="1:14" x14ac:dyDescent="0.2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</row>
    <row r="46" spans="1:14" x14ac:dyDescent="0.2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</row>
    <row r="47" spans="1:14" x14ac:dyDescent="0.2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</row>
    <row r="48" spans="1:14" x14ac:dyDescent="0.2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</row>
    <row r="49" spans="1:14" x14ac:dyDescent="0.2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</row>
    <row r="50" spans="1:14" x14ac:dyDescent="0.2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</row>
    <row r="51" spans="1:14" x14ac:dyDescent="0.2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</row>
    <row r="52" spans="1:14" x14ac:dyDescent="0.2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</row>
    <row r="53" spans="1:14" x14ac:dyDescent="0.2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</row>
    <row r="54" spans="1:14" x14ac:dyDescent="0.2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</row>
    <row r="55" spans="1:14" x14ac:dyDescent="0.2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</row>
    <row r="56" spans="1:14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</row>
    <row r="57" spans="1:14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</row>
    <row r="58" spans="1:14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</row>
    <row r="59" spans="1:14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</row>
    <row r="60" spans="1:14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</row>
    <row r="61" spans="1:14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</row>
    <row r="62" spans="1:14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</row>
    <row r="63" spans="1:14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</row>
    <row r="64" spans="1:14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</row>
    <row r="65" spans="1:14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</row>
    <row r="66" spans="1:14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</row>
    <row r="67" spans="1:14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</row>
    <row r="68" spans="1:14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</row>
    <row r="69" spans="1:14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</row>
    <row r="70" spans="1:14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</row>
    <row r="71" spans="1:14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</row>
    <row r="72" spans="1:14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</row>
    <row r="73" spans="1:14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</row>
    <row r="74" spans="1:14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</row>
    <row r="75" spans="1:14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</row>
    <row r="76" spans="1:14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</row>
    <row r="77" spans="1:14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</row>
    <row r="78" spans="1:14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</row>
    <row r="79" spans="1:14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</row>
    <row r="80" spans="1:14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</row>
    <row r="81" spans="1:14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</row>
    <row r="82" spans="1:14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</row>
    <row r="83" spans="1:14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</row>
    <row r="84" spans="1:14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</row>
    <row r="85" spans="1:14" x14ac:dyDescent="0.2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</row>
    <row r="86" spans="1:14" x14ac:dyDescent="0.2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</row>
    <row r="87" spans="1:14" x14ac:dyDescent="0.2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</row>
    <row r="88" spans="1:14" x14ac:dyDescent="0.2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</row>
    <row r="89" spans="1:14" x14ac:dyDescent="0.2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</row>
    <row r="90" spans="1:14" x14ac:dyDescent="0.2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</row>
    <row r="91" spans="1:14" x14ac:dyDescent="0.2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</row>
    <row r="92" spans="1:14" x14ac:dyDescent="0.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</row>
    <row r="93" spans="1:14" x14ac:dyDescent="0.2">
      <c r="A93" s="100"/>
      <c r="B93" s="104"/>
      <c r="C93" s="294"/>
      <c r="D93" s="103"/>
      <c r="E93" s="103"/>
      <c r="F93" s="100"/>
      <c r="G93" s="100"/>
      <c r="H93" s="100"/>
      <c r="I93" s="100"/>
      <c r="J93" s="100"/>
      <c r="K93" s="100"/>
      <c r="L93" s="100"/>
      <c r="M93" s="100"/>
      <c r="N93" s="100"/>
    </row>
    <row r="94" spans="1:14" x14ac:dyDescent="0.2">
      <c r="B94" s="54"/>
      <c r="C94" s="53"/>
      <c r="D94" s="52"/>
      <c r="E94" s="52"/>
    </row>
    <row r="95" spans="1:14" x14ac:dyDescent="0.2">
      <c r="B95" s="54"/>
      <c r="C95" s="53"/>
      <c r="D95" s="52"/>
      <c r="E95" s="52"/>
    </row>
    <row r="96" spans="1:14" x14ac:dyDescent="0.2">
      <c r="B96" s="54"/>
      <c r="C96" s="53"/>
      <c r="D96" s="52"/>
      <c r="E96" s="52"/>
    </row>
  </sheetData>
  <sheetProtection password="C761" sheet="1" objects="1" scenarios="1" selectLockedCells="1" selectUnlockedCells="1"/>
  <mergeCells count="11">
    <mergeCell ref="C3:H3"/>
    <mergeCell ref="I3:N3"/>
    <mergeCell ref="B3:B5"/>
    <mergeCell ref="I2:N2"/>
    <mergeCell ref="C2:H2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T187"/>
  <sheetViews>
    <sheetView topLeftCell="A161" workbookViewId="0">
      <selection activeCell="P24" sqref="P24"/>
    </sheetView>
  </sheetViews>
  <sheetFormatPr defaultRowHeight="12.75" x14ac:dyDescent="0.2"/>
  <sheetData>
    <row r="1" spans="1:20" x14ac:dyDescent="0.2">
      <c r="A1" s="100"/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00"/>
      <c r="M1" s="100"/>
      <c r="N1" s="100"/>
      <c r="O1" s="100"/>
      <c r="P1" s="100"/>
      <c r="Q1" s="100"/>
      <c r="R1" s="100"/>
      <c r="S1" s="100"/>
      <c r="T1" s="100"/>
    </row>
    <row r="2" spans="1:20" x14ac:dyDescent="0.2">
      <c r="A2" s="100"/>
      <c r="B2" s="100"/>
      <c r="C2" s="100"/>
      <c r="D2" s="100"/>
      <c r="E2" s="100"/>
      <c r="F2" s="100"/>
      <c r="G2" s="100"/>
      <c r="H2" s="100"/>
      <c r="I2" s="100"/>
      <c r="J2" s="100"/>
      <c r="K2" s="100"/>
      <c r="L2" s="100"/>
      <c r="M2" s="100"/>
      <c r="N2" s="100"/>
      <c r="O2" s="100"/>
      <c r="P2" s="100"/>
      <c r="Q2" s="100"/>
      <c r="R2" s="100"/>
      <c r="S2" s="100"/>
      <c r="T2" s="100"/>
    </row>
    <row r="3" spans="1:20" x14ac:dyDescent="0.2">
      <c r="A3" s="100"/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1:20" x14ac:dyDescent="0.2">
      <c r="A4" s="100"/>
      <c r="B4" s="100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</row>
    <row r="5" spans="1:20" x14ac:dyDescent="0.2">
      <c r="A5" s="100"/>
      <c r="B5" s="100"/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  <c r="Q5" s="100"/>
      <c r="R5" s="100"/>
      <c r="S5" s="100"/>
      <c r="T5" s="100"/>
    </row>
    <row r="6" spans="1:20" x14ac:dyDescent="0.2">
      <c r="A6" s="100"/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</row>
    <row r="7" spans="1:20" x14ac:dyDescent="0.2">
      <c r="A7" s="100"/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  <c r="O7" s="100"/>
      <c r="P7" s="100"/>
      <c r="Q7" s="100"/>
      <c r="R7" s="100"/>
      <c r="S7" s="100"/>
      <c r="T7" s="100"/>
    </row>
    <row r="8" spans="1:20" x14ac:dyDescent="0.2">
      <c r="A8" s="100"/>
      <c r="B8" s="100"/>
      <c r="C8" s="100"/>
      <c r="D8" s="100"/>
      <c r="E8" s="100"/>
      <c r="F8" s="100"/>
      <c r="G8" s="100"/>
      <c r="H8" s="100"/>
      <c r="I8" s="100"/>
      <c r="J8" s="100"/>
      <c r="K8" s="100"/>
      <c r="L8" s="100"/>
      <c r="M8" s="100"/>
      <c r="N8" s="100"/>
      <c r="O8" s="100"/>
      <c r="P8" s="100"/>
      <c r="Q8" s="100"/>
      <c r="R8" s="100"/>
      <c r="S8" s="100"/>
      <c r="T8" s="100"/>
    </row>
    <row r="9" spans="1:20" x14ac:dyDescent="0.2">
      <c r="A9" s="100"/>
      <c r="B9" s="100"/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0"/>
      <c r="O9" s="100"/>
      <c r="P9" s="100"/>
      <c r="Q9" s="100"/>
      <c r="R9" s="100"/>
      <c r="S9" s="100"/>
      <c r="T9" s="100"/>
    </row>
    <row r="10" spans="1:20" x14ac:dyDescent="0.2">
      <c r="A10" s="100"/>
      <c r="B10" s="100"/>
      <c r="C10" s="100"/>
      <c r="D10" s="100"/>
      <c r="E10" s="100"/>
      <c r="F10" s="100"/>
      <c r="G10" s="100"/>
      <c r="H10" s="100"/>
      <c r="I10" s="100"/>
      <c r="J10" s="100"/>
      <c r="K10" s="100"/>
      <c r="L10" s="100"/>
      <c r="M10" s="100"/>
      <c r="N10" s="100"/>
      <c r="O10" s="100"/>
      <c r="P10" s="100"/>
      <c r="Q10" s="100"/>
      <c r="R10" s="100"/>
      <c r="S10" s="100"/>
      <c r="T10" s="100"/>
    </row>
    <row r="11" spans="1:20" x14ac:dyDescent="0.2">
      <c r="A11" s="100"/>
      <c r="B11" s="100"/>
      <c r="C11" s="100"/>
      <c r="D11" s="100"/>
      <c r="E11" s="100"/>
      <c r="F11" s="100"/>
      <c r="G11" s="100"/>
      <c r="H11" s="100"/>
      <c r="I11" s="100"/>
      <c r="J11" s="100"/>
      <c r="K11" s="100"/>
      <c r="L11" s="100"/>
      <c r="M11" s="100"/>
      <c r="N11" s="100"/>
      <c r="O11" s="100"/>
      <c r="P11" s="100"/>
      <c r="Q11" s="100"/>
      <c r="R11" s="100"/>
      <c r="S11" s="100"/>
      <c r="T11" s="100"/>
    </row>
    <row r="12" spans="1:20" x14ac:dyDescent="0.2">
      <c r="A12" s="100"/>
      <c r="B12" s="100"/>
      <c r="C12" s="100"/>
      <c r="D12" s="100"/>
      <c r="E12" s="100"/>
      <c r="F12" s="100"/>
      <c r="G12" s="100"/>
      <c r="H12" s="100"/>
      <c r="I12" s="100"/>
      <c r="J12" s="100"/>
      <c r="K12" s="100"/>
      <c r="L12" s="100"/>
      <c r="M12" s="100"/>
      <c r="N12" s="100"/>
      <c r="O12" s="100"/>
      <c r="P12" s="100"/>
      <c r="Q12" s="100"/>
      <c r="R12" s="100"/>
      <c r="S12" s="100"/>
      <c r="T12" s="100"/>
    </row>
    <row r="13" spans="1:20" x14ac:dyDescent="0.2">
      <c r="A13" s="100"/>
      <c r="B13" s="100"/>
      <c r="C13" s="100"/>
      <c r="D13" s="100"/>
      <c r="E13" s="100"/>
      <c r="F13" s="100"/>
      <c r="G13" s="100"/>
      <c r="H13" s="100"/>
      <c r="I13" s="100"/>
      <c r="J13" s="100"/>
      <c r="K13" s="100"/>
      <c r="L13" s="100"/>
      <c r="M13" s="100"/>
      <c r="N13" s="100"/>
      <c r="O13" s="100"/>
      <c r="P13" s="100"/>
      <c r="Q13" s="100"/>
      <c r="R13" s="100"/>
      <c r="S13" s="100"/>
      <c r="T13" s="100"/>
    </row>
    <row r="14" spans="1:20" x14ac:dyDescent="0.2">
      <c r="A14" s="100"/>
      <c r="B14" s="100"/>
      <c r="C14" s="100"/>
      <c r="D14" s="100"/>
      <c r="E14" s="100"/>
      <c r="F14" s="100"/>
      <c r="G14" s="100"/>
      <c r="H14" s="100"/>
      <c r="I14" s="100"/>
      <c r="J14" s="100"/>
      <c r="K14" s="100"/>
      <c r="L14" s="100"/>
      <c r="M14" s="100"/>
      <c r="N14" s="100"/>
      <c r="O14" s="100"/>
      <c r="P14" s="100"/>
      <c r="Q14" s="100"/>
      <c r="R14" s="100"/>
      <c r="S14" s="100"/>
      <c r="T14" s="100"/>
    </row>
    <row r="15" spans="1:20" x14ac:dyDescent="0.2">
      <c r="A15" s="100"/>
      <c r="B15" s="100"/>
      <c r="C15" s="100"/>
      <c r="D15" s="100"/>
      <c r="E15" s="100"/>
      <c r="F15" s="100"/>
      <c r="G15" s="100"/>
      <c r="H15" s="100"/>
      <c r="I15" s="100"/>
      <c r="J15" s="100"/>
      <c r="K15" s="100"/>
      <c r="L15" s="100"/>
      <c r="M15" s="100"/>
      <c r="N15" s="100"/>
      <c r="O15" s="100"/>
      <c r="P15" s="100"/>
      <c r="Q15" s="100"/>
      <c r="R15" s="100"/>
      <c r="S15" s="100"/>
      <c r="T15" s="100"/>
    </row>
    <row r="16" spans="1:20" x14ac:dyDescent="0.2">
      <c r="A16" s="100"/>
      <c r="B16" s="100"/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0"/>
      <c r="N16" s="100"/>
      <c r="O16" s="100"/>
      <c r="P16" s="100"/>
      <c r="Q16" s="100"/>
      <c r="R16" s="100"/>
      <c r="S16" s="100"/>
      <c r="T16" s="100"/>
    </row>
    <row r="17" spans="1:20" x14ac:dyDescent="0.2">
      <c r="A17" s="100"/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0"/>
      <c r="P17" s="100"/>
      <c r="Q17" s="100"/>
      <c r="R17" s="100"/>
      <c r="S17" s="100"/>
      <c r="T17" s="100"/>
    </row>
    <row r="18" spans="1:20" x14ac:dyDescent="0.2">
      <c r="A18" s="100"/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</row>
    <row r="19" spans="1:20" x14ac:dyDescent="0.2">
      <c r="A19" s="100"/>
      <c r="B19" s="100"/>
      <c r="C19" s="100"/>
      <c r="D19" s="100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0"/>
      <c r="P19" s="100"/>
      <c r="Q19" s="100"/>
      <c r="R19" s="100"/>
      <c r="S19" s="100"/>
      <c r="T19" s="100"/>
    </row>
    <row r="20" spans="1:20" x14ac:dyDescent="0.2">
      <c r="A20" s="100"/>
      <c r="B20" s="100"/>
      <c r="C20" s="100"/>
      <c r="D20" s="100"/>
      <c r="E20" s="100"/>
      <c r="F20" s="100"/>
      <c r="G20" s="100"/>
      <c r="H20" s="100"/>
      <c r="I20" s="100"/>
      <c r="J20" s="100"/>
      <c r="K20" s="100"/>
      <c r="L20" s="100"/>
      <c r="M20" s="100"/>
      <c r="N20" s="100"/>
      <c r="O20" s="100"/>
      <c r="P20" s="100"/>
      <c r="Q20" s="100"/>
      <c r="R20" s="100"/>
      <c r="S20" s="100"/>
      <c r="T20" s="100"/>
    </row>
    <row r="21" spans="1:20" x14ac:dyDescent="0.2">
      <c r="A21" s="100"/>
      <c r="B21" s="100"/>
      <c r="C21" s="100"/>
      <c r="D21" s="100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0"/>
      <c r="P21" s="100"/>
      <c r="Q21" s="100"/>
      <c r="R21" s="100"/>
      <c r="S21" s="100"/>
      <c r="T21" s="100"/>
    </row>
    <row r="22" spans="1:20" x14ac:dyDescent="0.2">
      <c r="A22" s="100"/>
      <c r="B22" s="100"/>
      <c r="C22" s="100"/>
      <c r="D22" s="100"/>
      <c r="E22" s="100"/>
      <c r="F22" s="100"/>
      <c r="G22" s="100"/>
      <c r="H22" s="100"/>
      <c r="I22" s="100"/>
      <c r="J22" s="100"/>
      <c r="K22" s="100"/>
      <c r="L22" s="100"/>
      <c r="M22" s="100"/>
      <c r="N22" s="100"/>
      <c r="O22" s="100"/>
      <c r="P22" s="100"/>
      <c r="Q22" s="100"/>
      <c r="R22" s="100"/>
      <c r="S22" s="100"/>
      <c r="T22" s="100"/>
    </row>
    <row r="23" spans="1:20" x14ac:dyDescent="0.2">
      <c r="A23" s="100"/>
      <c r="B23" s="100"/>
      <c r="C23" s="100"/>
      <c r="D23" s="100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0"/>
      <c r="P23" s="100"/>
      <c r="Q23" s="100"/>
      <c r="R23" s="100"/>
      <c r="S23" s="100"/>
      <c r="T23" s="100"/>
    </row>
    <row r="24" spans="1:20" x14ac:dyDescent="0.2">
      <c r="A24" s="100"/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100"/>
    </row>
    <row r="25" spans="1:20" x14ac:dyDescent="0.2">
      <c r="A25" s="100"/>
      <c r="B25" s="100"/>
      <c r="C25" s="100"/>
      <c r="D25" s="100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0"/>
      <c r="P25" s="100"/>
      <c r="Q25" s="100"/>
      <c r="R25" s="100"/>
      <c r="S25" s="100"/>
      <c r="T25" s="100"/>
    </row>
    <row r="26" spans="1:20" x14ac:dyDescent="0.2">
      <c r="A26" s="100"/>
      <c r="B26" s="100"/>
      <c r="C26" s="100"/>
      <c r="D26" s="100"/>
      <c r="E26" s="100"/>
      <c r="F26" s="100"/>
      <c r="G26" s="100"/>
      <c r="H26" s="100"/>
      <c r="I26" s="100"/>
      <c r="J26" s="100"/>
      <c r="K26" s="100"/>
      <c r="L26" s="100"/>
      <c r="M26" s="100"/>
      <c r="N26" s="100"/>
      <c r="O26" s="100"/>
      <c r="P26" s="100"/>
      <c r="Q26" s="100"/>
      <c r="R26" s="100"/>
      <c r="S26" s="100"/>
      <c r="T26" s="100"/>
    </row>
    <row r="27" spans="1:20" x14ac:dyDescent="0.2">
      <c r="A27" s="100"/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0"/>
      <c r="P27" s="100"/>
      <c r="Q27" s="100"/>
      <c r="R27" s="100"/>
      <c r="S27" s="100"/>
      <c r="T27" s="100"/>
    </row>
    <row r="28" spans="1:20" x14ac:dyDescent="0.2">
      <c r="A28" s="100"/>
      <c r="B28" s="100"/>
      <c r="C28" s="100"/>
      <c r="D28" s="100"/>
      <c r="E28" s="100"/>
      <c r="F28" s="100"/>
      <c r="G28" s="100"/>
      <c r="H28" s="100"/>
      <c r="I28" s="100"/>
      <c r="J28" s="100"/>
      <c r="K28" s="100"/>
      <c r="L28" s="100"/>
      <c r="M28" s="100"/>
      <c r="N28" s="100"/>
      <c r="O28" s="100"/>
      <c r="P28" s="100"/>
      <c r="Q28" s="100"/>
      <c r="R28" s="100"/>
      <c r="S28" s="100"/>
      <c r="T28" s="100"/>
    </row>
    <row r="29" spans="1:20" x14ac:dyDescent="0.2">
      <c r="A29" s="100"/>
      <c r="B29" s="100"/>
      <c r="C29" s="100"/>
      <c r="D29" s="100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0"/>
      <c r="P29" s="100"/>
      <c r="Q29" s="100"/>
      <c r="R29" s="100"/>
      <c r="S29" s="100"/>
      <c r="T29" s="100"/>
    </row>
    <row r="30" spans="1:20" x14ac:dyDescent="0.2">
      <c r="A30" s="100"/>
      <c r="B30" s="100"/>
      <c r="C30" s="100"/>
      <c r="D30" s="100"/>
      <c r="E30" s="100"/>
      <c r="F30" s="100"/>
      <c r="G30" s="100"/>
      <c r="H30" s="100"/>
      <c r="I30" s="100"/>
      <c r="J30" s="100"/>
      <c r="K30" s="100"/>
      <c r="L30" s="100"/>
      <c r="M30" s="100"/>
      <c r="N30" s="100"/>
      <c r="O30" s="100"/>
      <c r="P30" s="100"/>
      <c r="Q30" s="100"/>
      <c r="R30" s="100"/>
      <c r="S30" s="100"/>
      <c r="T30" s="100"/>
    </row>
    <row r="31" spans="1:20" x14ac:dyDescent="0.2">
      <c r="A31" s="100"/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0"/>
      <c r="R31" s="100"/>
      <c r="S31" s="100"/>
      <c r="T31" s="100"/>
    </row>
    <row r="32" spans="1:20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  <c r="K32" s="100"/>
      <c r="L32" s="100"/>
      <c r="M32" s="100"/>
      <c r="N32" s="100"/>
      <c r="O32" s="100"/>
      <c r="P32" s="100"/>
      <c r="Q32" s="100"/>
      <c r="R32" s="100"/>
      <c r="S32" s="100"/>
      <c r="T32" s="100"/>
    </row>
    <row r="33" spans="1:20" x14ac:dyDescent="0.2">
      <c r="A33" s="100"/>
      <c r="B33" s="100"/>
      <c r="C33" s="100"/>
      <c r="D33" s="100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0"/>
      <c r="P33" s="100"/>
      <c r="Q33" s="100"/>
      <c r="R33" s="100"/>
      <c r="S33" s="100"/>
      <c r="T33" s="100"/>
    </row>
    <row r="34" spans="1:20" x14ac:dyDescent="0.2">
      <c r="A34" s="100"/>
      <c r="B34" s="100"/>
      <c r="C34" s="100"/>
      <c r="D34" s="100"/>
      <c r="E34" s="100"/>
      <c r="F34" s="100"/>
      <c r="G34" s="100"/>
      <c r="H34" s="100"/>
      <c r="I34" s="100"/>
      <c r="J34" s="100"/>
      <c r="K34" s="100"/>
      <c r="L34" s="100"/>
      <c r="M34" s="100"/>
      <c r="N34" s="100"/>
      <c r="O34" s="100"/>
      <c r="P34" s="100"/>
      <c r="Q34" s="100"/>
      <c r="R34" s="100"/>
      <c r="S34" s="100"/>
      <c r="T34" s="100"/>
    </row>
    <row r="35" spans="1:20" x14ac:dyDescent="0.2">
      <c r="A35" s="100"/>
      <c r="B35" s="100"/>
      <c r="C35" s="100"/>
      <c r="D35" s="100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</row>
    <row r="36" spans="1:20" x14ac:dyDescent="0.2">
      <c r="A36" s="100"/>
      <c r="B36" s="100"/>
      <c r="C36" s="100"/>
      <c r="D36" s="100"/>
      <c r="E36" s="100"/>
      <c r="F36" s="100"/>
      <c r="G36" s="100"/>
      <c r="H36" s="100"/>
      <c r="I36" s="100"/>
      <c r="J36" s="100"/>
      <c r="K36" s="100"/>
      <c r="L36" s="100"/>
      <c r="M36" s="100"/>
      <c r="N36" s="100"/>
      <c r="O36" s="100"/>
      <c r="P36" s="100"/>
      <c r="Q36" s="100"/>
      <c r="R36" s="100"/>
      <c r="S36" s="100"/>
      <c r="T36" s="100"/>
    </row>
    <row r="37" spans="1:20" x14ac:dyDescent="0.2">
      <c r="A37" s="100"/>
      <c r="B37" s="100"/>
      <c r="C37" s="100"/>
      <c r="D37" s="100"/>
      <c r="E37" s="100"/>
      <c r="F37" s="100"/>
      <c r="G37" s="100"/>
      <c r="H37" s="100"/>
      <c r="I37" s="100"/>
      <c r="J37" s="100"/>
      <c r="K37" s="100"/>
      <c r="L37" s="100"/>
      <c r="M37" s="100"/>
      <c r="N37" s="100"/>
      <c r="O37" s="100"/>
      <c r="P37" s="100"/>
      <c r="Q37" s="100"/>
      <c r="R37" s="100"/>
      <c r="S37" s="100"/>
      <c r="T37" s="100"/>
    </row>
    <row r="38" spans="1:20" x14ac:dyDescent="0.2">
      <c r="A38" s="100"/>
      <c r="B38" s="100"/>
      <c r="C38" s="100"/>
      <c r="D38" s="100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</row>
    <row r="39" spans="1:20" x14ac:dyDescent="0.2">
      <c r="A39" s="100"/>
      <c r="B39" s="100"/>
      <c r="C39" s="100"/>
      <c r="D39" s="100"/>
      <c r="E39" s="100"/>
      <c r="F39" s="100"/>
      <c r="G39" s="100"/>
      <c r="H39" s="100"/>
      <c r="I39" s="100"/>
      <c r="J39" s="100"/>
      <c r="K39" s="100"/>
      <c r="L39" s="100"/>
      <c r="M39" s="100"/>
      <c r="N39" s="100"/>
      <c r="O39" s="100"/>
      <c r="P39" s="100"/>
      <c r="Q39" s="100"/>
      <c r="R39" s="100"/>
      <c r="S39" s="100"/>
      <c r="T39" s="100"/>
    </row>
    <row r="40" spans="1:20" x14ac:dyDescent="0.2">
      <c r="A40" s="100"/>
      <c r="B40" s="100"/>
      <c r="C40" s="100"/>
      <c r="D40" s="100"/>
      <c r="E40" s="100"/>
      <c r="F40" s="100"/>
      <c r="G40" s="100"/>
      <c r="H40" s="100"/>
      <c r="I40" s="100"/>
      <c r="J40" s="100"/>
      <c r="K40" s="100"/>
      <c r="L40" s="100"/>
      <c r="M40" s="100"/>
      <c r="N40" s="100"/>
      <c r="O40" s="100"/>
      <c r="P40" s="100"/>
      <c r="Q40" s="100"/>
      <c r="R40" s="100"/>
      <c r="S40" s="100"/>
      <c r="T40" s="100"/>
    </row>
    <row r="41" spans="1:20" x14ac:dyDescent="0.2">
      <c r="A41" s="100"/>
      <c r="B41" s="100"/>
      <c r="C41" s="100"/>
      <c r="D41" s="100"/>
      <c r="E41" s="100"/>
      <c r="F41" s="100"/>
      <c r="G41" s="100"/>
      <c r="H41" s="100"/>
      <c r="I41" s="100"/>
      <c r="J41" s="100"/>
      <c r="K41" s="100"/>
      <c r="L41" s="100"/>
      <c r="M41" s="100"/>
      <c r="N41" s="100"/>
      <c r="O41" s="100"/>
      <c r="P41" s="100"/>
      <c r="Q41" s="100"/>
      <c r="R41" s="100"/>
      <c r="S41" s="100"/>
      <c r="T41" s="100"/>
    </row>
    <row r="42" spans="1:20" x14ac:dyDescent="0.2">
      <c r="A42" s="100"/>
      <c r="B42" s="100"/>
      <c r="C42" s="100"/>
      <c r="D42" s="100"/>
      <c r="E42" s="100"/>
      <c r="F42" s="100"/>
      <c r="G42" s="100"/>
      <c r="H42" s="100"/>
      <c r="I42" s="100"/>
      <c r="J42" s="100"/>
      <c r="K42" s="100"/>
      <c r="L42" s="100"/>
      <c r="M42" s="100"/>
      <c r="N42" s="100"/>
      <c r="O42" s="100"/>
      <c r="P42" s="100"/>
      <c r="Q42" s="100"/>
      <c r="R42" s="100"/>
      <c r="S42" s="100"/>
      <c r="T42" s="100"/>
    </row>
    <row r="43" spans="1:20" x14ac:dyDescent="0.2">
      <c r="A43" s="100"/>
      <c r="B43" s="100"/>
      <c r="C43" s="100"/>
      <c r="D43" s="100"/>
      <c r="E43" s="100"/>
      <c r="F43" s="100"/>
      <c r="G43" s="100"/>
      <c r="H43" s="100"/>
      <c r="I43" s="100"/>
      <c r="J43" s="100"/>
      <c r="K43" s="100"/>
      <c r="L43" s="100"/>
      <c r="M43" s="100"/>
      <c r="N43" s="100"/>
      <c r="O43" s="100"/>
      <c r="P43" s="100"/>
      <c r="Q43" s="100"/>
      <c r="R43" s="100"/>
      <c r="S43" s="100"/>
      <c r="T43" s="100"/>
    </row>
    <row r="44" spans="1:20" x14ac:dyDescent="0.2">
      <c r="A44" s="100"/>
      <c r="B44" s="100"/>
      <c r="C44" s="100"/>
      <c r="D44" s="100"/>
      <c r="E44" s="100"/>
      <c r="F44" s="100"/>
      <c r="G44" s="100"/>
      <c r="H44" s="100"/>
      <c r="I44" s="100"/>
      <c r="J44" s="100"/>
      <c r="K44" s="100"/>
      <c r="L44" s="100"/>
      <c r="M44" s="100"/>
      <c r="N44" s="100"/>
      <c r="O44" s="100"/>
      <c r="P44" s="100"/>
      <c r="Q44" s="100"/>
      <c r="R44" s="100"/>
      <c r="S44" s="100"/>
      <c r="T44" s="100"/>
    </row>
    <row r="45" spans="1:20" x14ac:dyDescent="0.2">
      <c r="A45" s="100"/>
      <c r="B45" s="100"/>
      <c r="C45" s="100"/>
      <c r="D45" s="100"/>
      <c r="E45" s="100"/>
      <c r="F45" s="100"/>
      <c r="G45" s="100"/>
      <c r="H45" s="100"/>
      <c r="I45" s="100"/>
      <c r="J45" s="100"/>
      <c r="K45" s="100"/>
      <c r="L45" s="100"/>
      <c r="M45" s="100"/>
      <c r="N45" s="100"/>
      <c r="O45" s="100"/>
      <c r="P45" s="100"/>
      <c r="Q45" s="100"/>
      <c r="R45" s="100"/>
      <c r="S45" s="100"/>
      <c r="T45" s="100"/>
    </row>
    <row r="46" spans="1:20" x14ac:dyDescent="0.2">
      <c r="A46" s="100"/>
      <c r="B46" s="100"/>
      <c r="C46" s="100"/>
      <c r="D46" s="100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</row>
    <row r="47" spans="1:20" x14ac:dyDescent="0.2">
      <c r="A47" s="100"/>
      <c r="B47" s="100"/>
      <c r="C47" s="100"/>
      <c r="D47" s="100"/>
      <c r="E47" s="100"/>
      <c r="F47" s="100"/>
      <c r="G47" s="100"/>
      <c r="H47" s="100"/>
      <c r="I47" s="100"/>
      <c r="J47" s="100"/>
      <c r="K47" s="100"/>
      <c r="L47" s="100"/>
      <c r="M47" s="100"/>
      <c r="N47" s="100"/>
      <c r="O47" s="100"/>
      <c r="P47" s="100"/>
      <c r="Q47" s="100"/>
      <c r="R47" s="100"/>
      <c r="S47" s="100"/>
      <c r="T47" s="100"/>
    </row>
    <row r="48" spans="1:20" x14ac:dyDescent="0.2">
      <c r="A48" s="100"/>
      <c r="B48" s="100"/>
      <c r="C48" s="100"/>
      <c r="D48" s="100"/>
      <c r="E48" s="100"/>
      <c r="F48" s="100"/>
      <c r="G48" s="100"/>
      <c r="H48" s="100"/>
      <c r="I48" s="100"/>
      <c r="J48" s="100"/>
      <c r="K48" s="100"/>
      <c r="L48" s="100"/>
      <c r="M48" s="100"/>
      <c r="N48" s="100"/>
      <c r="O48" s="100"/>
      <c r="P48" s="100"/>
      <c r="Q48" s="100"/>
      <c r="R48" s="100"/>
      <c r="S48" s="100"/>
      <c r="T48" s="100"/>
    </row>
    <row r="49" spans="1:20" x14ac:dyDescent="0.2">
      <c r="A49" s="100"/>
      <c r="B49" s="100"/>
      <c r="C49" s="100"/>
      <c r="D49" s="100"/>
      <c r="E49" s="100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</row>
    <row r="50" spans="1:20" x14ac:dyDescent="0.2">
      <c r="A50" s="100"/>
      <c r="B50" s="100"/>
      <c r="C50" s="100"/>
      <c r="D50" s="100"/>
      <c r="E50" s="100"/>
      <c r="F50" s="100"/>
      <c r="G50" s="100"/>
      <c r="H50" s="100"/>
      <c r="I50" s="100"/>
      <c r="J50" s="100"/>
      <c r="K50" s="100"/>
      <c r="L50" s="100"/>
      <c r="M50" s="100"/>
      <c r="N50" s="100"/>
      <c r="O50" s="100"/>
      <c r="P50" s="100"/>
      <c r="Q50" s="100"/>
      <c r="R50" s="100"/>
      <c r="S50" s="100"/>
      <c r="T50" s="100"/>
    </row>
    <row r="51" spans="1:20" x14ac:dyDescent="0.2">
      <c r="A51" s="100"/>
      <c r="B51" s="100"/>
      <c r="C51" s="100"/>
      <c r="D51" s="100"/>
      <c r="E51" s="100"/>
      <c r="F51" s="100"/>
      <c r="G51" s="100"/>
      <c r="H51" s="100"/>
      <c r="I51" s="100"/>
      <c r="J51" s="100"/>
      <c r="K51" s="100"/>
      <c r="L51" s="100"/>
      <c r="M51" s="100"/>
      <c r="N51" s="100"/>
      <c r="O51" s="100"/>
      <c r="P51" s="100"/>
      <c r="Q51" s="100"/>
      <c r="R51" s="100"/>
      <c r="S51" s="100"/>
      <c r="T51" s="100"/>
    </row>
    <row r="52" spans="1:20" x14ac:dyDescent="0.2">
      <c r="A52" s="100"/>
      <c r="B52" s="100"/>
      <c r="C52" s="100"/>
      <c r="D52" s="100"/>
      <c r="E52" s="100"/>
      <c r="F52" s="100"/>
      <c r="G52" s="100"/>
      <c r="H52" s="100"/>
      <c r="I52" s="100"/>
      <c r="J52" s="100"/>
      <c r="K52" s="100"/>
      <c r="L52" s="100"/>
      <c r="M52" s="100"/>
      <c r="N52" s="100"/>
      <c r="O52" s="100"/>
      <c r="P52" s="100"/>
      <c r="Q52" s="100"/>
      <c r="R52" s="100"/>
      <c r="S52" s="100"/>
      <c r="T52" s="100"/>
    </row>
    <row r="53" spans="1:20" x14ac:dyDescent="0.2">
      <c r="A53" s="100"/>
      <c r="B53" s="100"/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  <c r="T53" s="100"/>
    </row>
    <row r="54" spans="1:20" x14ac:dyDescent="0.2">
      <c r="A54" s="100"/>
      <c r="B54" s="100"/>
      <c r="C54" s="100"/>
      <c r="D54" s="100"/>
      <c r="E54" s="100"/>
      <c r="F54" s="100"/>
      <c r="G54" s="100"/>
      <c r="H54" s="100"/>
      <c r="I54" s="100"/>
      <c r="J54" s="100"/>
      <c r="K54" s="100"/>
      <c r="L54" s="100"/>
      <c r="M54" s="100"/>
      <c r="N54" s="100"/>
      <c r="O54" s="100"/>
      <c r="P54" s="100"/>
      <c r="Q54" s="100"/>
      <c r="R54" s="100"/>
      <c r="S54" s="100"/>
      <c r="T54" s="100"/>
    </row>
    <row r="55" spans="1:20" x14ac:dyDescent="0.2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00"/>
      <c r="O55" s="100"/>
      <c r="P55" s="100"/>
      <c r="Q55" s="100"/>
      <c r="R55" s="100"/>
      <c r="S55" s="100"/>
      <c r="T55" s="100"/>
    </row>
    <row r="56" spans="1:20" x14ac:dyDescent="0.2">
      <c r="A56" s="100"/>
      <c r="B56" s="100"/>
      <c r="C56" s="100"/>
      <c r="D56" s="100"/>
      <c r="E56" s="100"/>
      <c r="F56" s="100"/>
      <c r="G56" s="100"/>
      <c r="H56" s="100"/>
      <c r="I56" s="100"/>
      <c r="J56" s="100"/>
      <c r="K56" s="100"/>
      <c r="L56" s="100"/>
      <c r="M56" s="100"/>
      <c r="N56" s="100"/>
      <c r="O56" s="100"/>
      <c r="P56" s="100"/>
      <c r="Q56" s="100"/>
      <c r="R56" s="100"/>
      <c r="S56" s="100"/>
      <c r="T56" s="100"/>
    </row>
    <row r="57" spans="1:20" x14ac:dyDescent="0.2">
      <c r="A57" s="100"/>
      <c r="B57" s="100"/>
      <c r="C57" s="100"/>
      <c r="D57" s="100"/>
      <c r="E57" s="100"/>
      <c r="F57" s="100"/>
      <c r="G57" s="100"/>
      <c r="H57" s="100"/>
      <c r="I57" s="100"/>
      <c r="J57" s="100"/>
      <c r="K57" s="100"/>
      <c r="L57" s="100"/>
      <c r="M57" s="100"/>
      <c r="N57" s="100"/>
      <c r="O57" s="100"/>
      <c r="P57" s="100"/>
      <c r="Q57" s="100"/>
      <c r="R57" s="100"/>
      <c r="S57" s="100"/>
      <c r="T57" s="100"/>
    </row>
    <row r="58" spans="1:20" x14ac:dyDescent="0.2">
      <c r="A58" s="100"/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0"/>
      <c r="R58" s="100"/>
      <c r="S58" s="100"/>
      <c r="T58" s="100"/>
    </row>
    <row r="59" spans="1:20" x14ac:dyDescent="0.2">
      <c r="A59" s="100"/>
      <c r="B59" s="100"/>
      <c r="C59" s="100"/>
      <c r="D59" s="100"/>
      <c r="E59" s="100"/>
      <c r="F59" s="100"/>
      <c r="G59" s="100"/>
      <c r="H59" s="100"/>
      <c r="I59" s="100"/>
      <c r="J59" s="100"/>
      <c r="K59" s="100"/>
      <c r="L59" s="100"/>
      <c r="M59" s="100"/>
      <c r="N59" s="100"/>
      <c r="O59" s="100"/>
      <c r="P59" s="100"/>
      <c r="Q59" s="100"/>
      <c r="R59" s="100"/>
      <c r="S59" s="100"/>
      <c r="T59" s="100"/>
    </row>
    <row r="60" spans="1:20" x14ac:dyDescent="0.2">
      <c r="A60" s="100"/>
      <c r="B60" s="100"/>
      <c r="C60" s="100"/>
      <c r="D60" s="100"/>
      <c r="E60" s="100"/>
      <c r="F60" s="100"/>
      <c r="G60" s="100"/>
      <c r="H60" s="100"/>
      <c r="I60" s="100"/>
      <c r="J60" s="100"/>
      <c r="K60" s="100"/>
      <c r="L60" s="100"/>
      <c r="M60" s="100"/>
      <c r="N60" s="100"/>
      <c r="O60" s="100"/>
      <c r="P60" s="100"/>
      <c r="Q60" s="100"/>
      <c r="R60" s="100"/>
      <c r="S60" s="100"/>
      <c r="T60" s="100"/>
    </row>
    <row r="61" spans="1:20" x14ac:dyDescent="0.2">
      <c r="A61" s="100"/>
      <c r="B61" s="100"/>
      <c r="C61" s="100"/>
      <c r="D61" s="100"/>
      <c r="E61" s="100"/>
      <c r="F61" s="100"/>
      <c r="G61" s="100"/>
      <c r="H61" s="100"/>
      <c r="I61" s="100"/>
      <c r="J61" s="100"/>
      <c r="K61" s="100"/>
      <c r="L61" s="100"/>
      <c r="M61" s="100"/>
      <c r="N61" s="100"/>
      <c r="O61" s="100"/>
      <c r="P61" s="100"/>
      <c r="Q61" s="100"/>
      <c r="R61" s="100"/>
      <c r="S61" s="100"/>
      <c r="T61" s="100"/>
    </row>
    <row r="62" spans="1:20" x14ac:dyDescent="0.2">
      <c r="A62" s="100"/>
      <c r="B62" s="100"/>
      <c r="C62" s="100"/>
      <c r="D62" s="100"/>
      <c r="E62" s="100"/>
      <c r="F62" s="100"/>
      <c r="G62" s="100"/>
      <c r="H62" s="100"/>
      <c r="I62" s="100"/>
      <c r="J62" s="100"/>
      <c r="K62" s="100"/>
      <c r="L62" s="100"/>
      <c r="M62" s="100"/>
      <c r="N62" s="100"/>
      <c r="O62" s="100"/>
      <c r="P62" s="100"/>
      <c r="Q62" s="100"/>
      <c r="R62" s="100"/>
      <c r="S62" s="100"/>
      <c r="T62" s="100"/>
    </row>
    <row r="63" spans="1:20" x14ac:dyDescent="0.2">
      <c r="A63" s="100"/>
      <c r="B63" s="100"/>
      <c r="C63" s="100"/>
      <c r="D63" s="100"/>
      <c r="E63" s="100"/>
      <c r="F63" s="100"/>
      <c r="G63" s="100"/>
      <c r="H63" s="100"/>
      <c r="I63" s="100"/>
      <c r="J63" s="100"/>
      <c r="K63" s="100"/>
      <c r="L63" s="100"/>
      <c r="M63" s="100"/>
      <c r="N63" s="100"/>
      <c r="O63" s="100"/>
      <c r="P63" s="100"/>
      <c r="Q63" s="100"/>
      <c r="R63" s="100"/>
      <c r="S63" s="100"/>
      <c r="T63" s="100"/>
    </row>
    <row r="64" spans="1:20" x14ac:dyDescent="0.2">
      <c r="A64" s="100"/>
      <c r="B64" s="100"/>
      <c r="C64" s="100"/>
      <c r="D64" s="100"/>
      <c r="E64" s="100"/>
      <c r="F64" s="100"/>
      <c r="G64" s="100"/>
      <c r="H64" s="100"/>
      <c r="I64" s="100"/>
      <c r="J64" s="100"/>
      <c r="K64" s="100"/>
      <c r="L64" s="100"/>
      <c r="M64" s="100"/>
      <c r="N64" s="100"/>
      <c r="O64" s="100"/>
      <c r="P64" s="100"/>
      <c r="Q64" s="100"/>
      <c r="R64" s="100"/>
      <c r="S64" s="100"/>
      <c r="T64" s="100"/>
    </row>
    <row r="65" spans="1:20" x14ac:dyDescent="0.2">
      <c r="A65" s="100"/>
      <c r="B65" s="100"/>
      <c r="C65" s="100"/>
      <c r="D65" s="100"/>
      <c r="E65" s="100"/>
      <c r="F65" s="100"/>
      <c r="G65" s="100"/>
      <c r="H65" s="100"/>
      <c r="I65" s="100"/>
      <c r="J65" s="100"/>
      <c r="K65" s="100"/>
      <c r="L65" s="100"/>
      <c r="M65" s="100"/>
      <c r="N65" s="100"/>
      <c r="O65" s="100"/>
      <c r="P65" s="100"/>
      <c r="Q65" s="100"/>
      <c r="R65" s="100"/>
      <c r="S65" s="100"/>
      <c r="T65" s="100"/>
    </row>
    <row r="66" spans="1:20" x14ac:dyDescent="0.2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00"/>
      <c r="O66" s="100"/>
      <c r="P66" s="100"/>
      <c r="Q66" s="100"/>
      <c r="R66" s="100"/>
      <c r="S66" s="100"/>
      <c r="T66" s="100"/>
    </row>
    <row r="67" spans="1:20" x14ac:dyDescent="0.2">
      <c r="A67" s="100"/>
      <c r="B67" s="100"/>
      <c r="C67" s="100"/>
      <c r="D67" s="100"/>
      <c r="E67" s="100"/>
      <c r="F67" s="100"/>
      <c r="G67" s="100"/>
      <c r="H67" s="100"/>
      <c r="I67" s="100"/>
      <c r="J67" s="100"/>
      <c r="K67" s="100"/>
      <c r="L67" s="100"/>
      <c r="M67" s="100"/>
      <c r="N67" s="100"/>
      <c r="O67" s="100"/>
      <c r="P67" s="100"/>
      <c r="Q67" s="100"/>
      <c r="R67" s="100"/>
      <c r="S67" s="100"/>
      <c r="T67" s="100"/>
    </row>
    <row r="68" spans="1:20" x14ac:dyDescent="0.2">
      <c r="A68" s="100"/>
      <c r="B68" s="100"/>
      <c r="C68" s="100"/>
      <c r="D68" s="100"/>
      <c r="E68" s="100"/>
      <c r="F68" s="100"/>
      <c r="G68" s="100"/>
      <c r="H68" s="100"/>
      <c r="I68" s="100"/>
      <c r="J68" s="100"/>
      <c r="K68" s="100"/>
      <c r="L68" s="100"/>
      <c r="M68" s="100"/>
      <c r="N68" s="100"/>
      <c r="O68" s="100"/>
      <c r="P68" s="100"/>
      <c r="Q68" s="100"/>
      <c r="R68" s="100"/>
      <c r="S68" s="100"/>
      <c r="T68" s="100"/>
    </row>
    <row r="69" spans="1:20" x14ac:dyDescent="0.2">
      <c r="A69" s="100"/>
      <c r="B69" s="100"/>
      <c r="C69" s="100"/>
      <c r="D69" s="100"/>
      <c r="E69" s="100"/>
      <c r="F69" s="100"/>
      <c r="G69" s="100"/>
      <c r="H69" s="100"/>
      <c r="I69" s="100"/>
      <c r="J69" s="100"/>
      <c r="K69" s="100"/>
      <c r="L69" s="100"/>
      <c r="M69" s="100"/>
      <c r="N69" s="100"/>
      <c r="O69" s="100"/>
      <c r="P69" s="100"/>
      <c r="Q69" s="100"/>
      <c r="R69" s="100"/>
      <c r="S69" s="100"/>
      <c r="T69" s="100"/>
    </row>
    <row r="70" spans="1:20" x14ac:dyDescent="0.2">
      <c r="A70" s="100"/>
      <c r="B70" s="100"/>
      <c r="C70" s="100"/>
      <c r="D70" s="100"/>
      <c r="E70" s="100"/>
      <c r="F70" s="100"/>
      <c r="G70" s="100"/>
      <c r="H70" s="100"/>
      <c r="I70" s="100"/>
      <c r="J70" s="100"/>
      <c r="K70" s="100"/>
      <c r="L70" s="100"/>
      <c r="M70" s="100"/>
      <c r="N70" s="100"/>
      <c r="O70" s="100"/>
      <c r="P70" s="100"/>
      <c r="Q70" s="100"/>
      <c r="R70" s="100"/>
      <c r="S70" s="100"/>
      <c r="T70" s="100"/>
    </row>
    <row r="71" spans="1:20" x14ac:dyDescent="0.2">
      <c r="A71" s="100"/>
      <c r="B71" s="100"/>
      <c r="C71" s="100"/>
      <c r="D71" s="100"/>
      <c r="E71" s="100"/>
      <c r="F71" s="100"/>
      <c r="G71" s="100"/>
      <c r="H71" s="100"/>
      <c r="I71" s="100"/>
      <c r="J71" s="100"/>
      <c r="K71" s="100"/>
      <c r="L71" s="100"/>
      <c r="M71" s="100"/>
      <c r="N71" s="100"/>
      <c r="O71" s="100"/>
      <c r="P71" s="100"/>
      <c r="Q71" s="100"/>
      <c r="R71" s="100"/>
      <c r="S71" s="100"/>
      <c r="T71" s="100"/>
    </row>
    <row r="72" spans="1:20" x14ac:dyDescent="0.2">
      <c r="A72" s="100"/>
      <c r="B72" s="100"/>
      <c r="C72" s="100"/>
      <c r="D72" s="100"/>
      <c r="E72" s="100"/>
      <c r="F72" s="100"/>
      <c r="G72" s="100"/>
      <c r="H72" s="100"/>
      <c r="I72" s="100"/>
      <c r="J72" s="100"/>
      <c r="K72" s="100"/>
      <c r="L72" s="100"/>
      <c r="M72" s="100"/>
      <c r="N72" s="100"/>
      <c r="O72" s="100"/>
      <c r="P72" s="100"/>
      <c r="Q72" s="100"/>
      <c r="R72" s="100"/>
      <c r="S72" s="100"/>
      <c r="T72" s="100"/>
    </row>
    <row r="73" spans="1:20" x14ac:dyDescent="0.2">
      <c r="A73" s="100"/>
      <c r="B73" s="100"/>
      <c r="C73" s="100"/>
      <c r="D73" s="100"/>
      <c r="E73" s="100"/>
      <c r="F73" s="100"/>
      <c r="G73" s="100"/>
      <c r="H73" s="100"/>
      <c r="I73" s="100"/>
      <c r="J73" s="100"/>
      <c r="K73" s="100"/>
      <c r="L73" s="100"/>
      <c r="M73" s="100"/>
      <c r="N73" s="100"/>
      <c r="O73" s="100"/>
      <c r="P73" s="100"/>
      <c r="Q73" s="100"/>
      <c r="R73" s="100"/>
      <c r="S73" s="100"/>
      <c r="T73" s="100"/>
    </row>
    <row r="74" spans="1:20" x14ac:dyDescent="0.2">
      <c r="A74" s="100"/>
      <c r="B74" s="100"/>
      <c r="C74" s="100"/>
      <c r="D74" s="100"/>
      <c r="E74" s="100"/>
      <c r="F74" s="100"/>
      <c r="G74" s="100"/>
      <c r="H74" s="100"/>
      <c r="I74" s="100"/>
      <c r="J74" s="100"/>
      <c r="K74" s="100"/>
      <c r="L74" s="100"/>
      <c r="M74" s="100"/>
      <c r="N74" s="100"/>
      <c r="O74" s="100"/>
      <c r="P74" s="100"/>
      <c r="Q74" s="100"/>
      <c r="R74" s="100"/>
      <c r="S74" s="100"/>
      <c r="T74" s="100"/>
    </row>
    <row r="75" spans="1:20" x14ac:dyDescent="0.2">
      <c r="A75" s="100"/>
      <c r="B75" s="100"/>
      <c r="C75" s="100"/>
      <c r="D75" s="100"/>
      <c r="E75" s="100"/>
      <c r="F75" s="100"/>
      <c r="G75" s="100"/>
      <c r="H75" s="100"/>
      <c r="I75" s="100"/>
      <c r="J75" s="100"/>
      <c r="K75" s="100"/>
      <c r="L75" s="100"/>
      <c r="M75" s="100"/>
      <c r="N75" s="100"/>
      <c r="O75" s="100"/>
      <c r="P75" s="100"/>
      <c r="Q75" s="100"/>
      <c r="R75" s="100"/>
      <c r="S75" s="100"/>
      <c r="T75" s="100"/>
    </row>
    <row r="76" spans="1:20" x14ac:dyDescent="0.2">
      <c r="A76" s="100"/>
      <c r="B76" s="100"/>
      <c r="C76" s="100"/>
      <c r="D76" s="100"/>
      <c r="E76" s="100"/>
      <c r="F76" s="100"/>
      <c r="G76" s="100"/>
      <c r="H76" s="100"/>
      <c r="I76" s="100"/>
      <c r="J76" s="100"/>
      <c r="K76" s="100"/>
      <c r="L76" s="100"/>
      <c r="M76" s="100"/>
      <c r="N76" s="100"/>
      <c r="O76" s="100"/>
      <c r="P76" s="100"/>
      <c r="Q76" s="100"/>
      <c r="R76" s="100"/>
      <c r="S76" s="100"/>
      <c r="T76" s="100"/>
    </row>
    <row r="77" spans="1:20" x14ac:dyDescent="0.2">
      <c r="A77" s="100"/>
      <c r="B77" s="100"/>
      <c r="C77" s="100"/>
      <c r="D77" s="100"/>
      <c r="E77" s="100"/>
      <c r="F77" s="100"/>
      <c r="G77" s="100"/>
      <c r="H77" s="100"/>
      <c r="I77" s="100"/>
      <c r="J77" s="100"/>
      <c r="K77" s="100"/>
      <c r="L77" s="100"/>
      <c r="M77" s="100"/>
      <c r="N77" s="100"/>
      <c r="O77" s="100"/>
      <c r="P77" s="100"/>
      <c r="Q77" s="100"/>
      <c r="R77" s="100"/>
      <c r="S77" s="100"/>
      <c r="T77" s="100"/>
    </row>
    <row r="78" spans="1:20" x14ac:dyDescent="0.2">
      <c r="A78" s="100"/>
      <c r="B78" s="100"/>
      <c r="C78" s="100"/>
      <c r="D78" s="100"/>
      <c r="E78" s="100"/>
      <c r="F78" s="100"/>
      <c r="G78" s="100"/>
      <c r="H78" s="100"/>
      <c r="I78" s="100"/>
      <c r="J78" s="100"/>
      <c r="K78" s="100"/>
      <c r="L78" s="100"/>
      <c r="M78" s="100"/>
      <c r="N78" s="100"/>
      <c r="O78" s="100"/>
      <c r="P78" s="100"/>
      <c r="Q78" s="100"/>
      <c r="R78" s="100"/>
      <c r="S78" s="100"/>
      <c r="T78" s="100"/>
    </row>
    <row r="79" spans="1:20" x14ac:dyDescent="0.2">
      <c r="A79" s="100"/>
      <c r="B79" s="100"/>
      <c r="C79" s="100"/>
      <c r="D79" s="100"/>
      <c r="E79" s="100"/>
      <c r="F79" s="100"/>
      <c r="G79" s="100"/>
      <c r="H79" s="100"/>
      <c r="I79" s="100"/>
      <c r="J79" s="100"/>
      <c r="K79" s="100"/>
      <c r="L79" s="100"/>
      <c r="M79" s="100"/>
      <c r="N79" s="100"/>
      <c r="O79" s="100"/>
      <c r="P79" s="100"/>
      <c r="Q79" s="100"/>
      <c r="R79" s="100"/>
      <c r="S79" s="100"/>
      <c r="T79" s="100"/>
    </row>
    <row r="80" spans="1:20" x14ac:dyDescent="0.2">
      <c r="A80" s="100"/>
      <c r="B80" s="100"/>
      <c r="C80" s="100"/>
      <c r="D80" s="100"/>
      <c r="E80" s="100"/>
      <c r="F80" s="100"/>
      <c r="G80" s="100"/>
      <c r="H80" s="100"/>
      <c r="I80" s="100"/>
      <c r="J80" s="100"/>
      <c r="K80" s="100"/>
      <c r="L80" s="100"/>
      <c r="M80" s="100"/>
      <c r="N80" s="100"/>
      <c r="O80" s="100"/>
      <c r="P80" s="100"/>
      <c r="Q80" s="100"/>
      <c r="R80" s="100"/>
      <c r="S80" s="100"/>
      <c r="T80" s="100"/>
    </row>
    <row r="81" spans="1:20" x14ac:dyDescent="0.2">
      <c r="A81" s="100"/>
      <c r="B81" s="100"/>
      <c r="C81" s="100"/>
      <c r="D81" s="100"/>
      <c r="E81" s="100"/>
      <c r="F81" s="100"/>
      <c r="G81" s="100"/>
      <c r="H81" s="100"/>
      <c r="I81" s="100"/>
      <c r="J81" s="100"/>
      <c r="K81" s="100"/>
      <c r="L81" s="100"/>
      <c r="M81" s="100"/>
      <c r="N81" s="100"/>
      <c r="O81" s="100"/>
      <c r="P81" s="100"/>
      <c r="Q81" s="100"/>
      <c r="R81" s="100"/>
      <c r="S81" s="100"/>
      <c r="T81" s="100"/>
    </row>
    <row r="82" spans="1:20" x14ac:dyDescent="0.2">
      <c r="A82" s="100"/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0"/>
      <c r="R82" s="100"/>
      <c r="S82" s="100"/>
      <c r="T82" s="100"/>
    </row>
    <row r="83" spans="1:20" x14ac:dyDescent="0.2">
      <c r="A83" s="100"/>
      <c r="B83" s="100"/>
      <c r="C83" s="100"/>
      <c r="D83" s="100"/>
      <c r="E83" s="100"/>
      <c r="F83" s="100"/>
      <c r="G83" s="100"/>
      <c r="H83" s="100"/>
      <c r="I83" s="100"/>
      <c r="J83" s="100"/>
      <c r="K83" s="100"/>
      <c r="L83" s="100"/>
      <c r="M83" s="100"/>
      <c r="N83" s="100"/>
      <c r="O83" s="100"/>
      <c r="P83" s="100"/>
      <c r="Q83" s="100"/>
      <c r="R83" s="100"/>
      <c r="S83" s="100"/>
      <c r="T83" s="100"/>
    </row>
    <row r="84" spans="1:20" x14ac:dyDescent="0.2">
      <c r="A84" s="100"/>
      <c r="B84" s="100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</row>
    <row r="85" spans="1:20" x14ac:dyDescent="0.2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100"/>
      <c r="R85" s="100"/>
      <c r="S85" s="100"/>
      <c r="T85" s="100"/>
    </row>
    <row r="86" spans="1:20" x14ac:dyDescent="0.2">
      <c r="A86" s="100"/>
      <c r="B86" s="100"/>
      <c r="C86" s="100"/>
      <c r="D86" s="100"/>
      <c r="E86" s="100"/>
      <c r="F86" s="100"/>
      <c r="G86" s="100"/>
      <c r="H86" s="100"/>
      <c r="I86" s="100"/>
      <c r="J86" s="100"/>
      <c r="K86" s="100"/>
      <c r="L86" s="100"/>
      <c r="M86" s="100"/>
      <c r="N86" s="100"/>
      <c r="O86" s="100"/>
      <c r="P86" s="100"/>
      <c r="Q86" s="100"/>
      <c r="R86" s="100"/>
      <c r="S86" s="100"/>
      <c r="T86" s="100"/>
    </row>
    <row r="87" spans="1:20" x14ac:dyDescent="0.2">
      <c r="A87" s="100"/>
      <c r="B87" s="100"/>
      <c r="C87" s="100"/>
      <c r="D87" s="100"/>
      <c r="E87" s="100"/>
      <c r="F87" s="100"/>
      <c r="G87" s="100"/>
      <c r="H87" s="100"/>
      <c r="I87" s="100"/>
      <c r="J87" s="100"/>
      <c r="K87" s="100"/>
      <c r="L87" s="100"/>
      <c r="M87" s="100"/>
      <c r="N87" s="100"/>
      <c r="O87" s="100"/>
      <c r="P87" s="100"/>
      <c r="Q87" s="100"/>
      <c r="R87" s="100"/>
      <c r="S87" s="100"/>
      <c r="T87" s="100"/>
    </row>
    <row r="88" spans="1:20" x14ac:dyDescent="0.2">
      <c r="A88" s="100"/>
      <c r="B88" s="100"/>
      <c r="C88" s="100"/>
      <c r="D88" s="100"/>
      <c r="E88" s="100"/>
      <c r="F88" s="100"/>
      <c r="G88" s="100"/>
      <c r="H88" s="100"/>
      <c r="I88" s="100"/>
      <c r="J88" s="100"/>
      <c r="K88" s="100"/>
      <c r="L88" s="100"/>
      <c r="M88" s="100"/>
      <c r="N88" s="100"/>
      <c r="O88" s="100"/>
      <c r="P88" s="100"/>
      <c r="Q88" s="100"/>
      <c r="R88" s="100"/>
      <c r="S88" s="100"/>
      <c r="T88" s="100"/>
    </row>
    <row r="89" spans="1:20" x14ac:dyDescent="0.2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100"/>
      <c r="R89" s="100"/>
      <c r="S89" s="100"/>
      <c r="T89" s="100"/>
    </row>
    <row r="90" spans="1:20" x14ac:dyDescent="0.2">
      <c r="A90" s="100"/>
      <c r="B90" s="100"/>
      <c r="C90" s="100"/>
      <c r="D90" s="100"/>
      <c r="E90" s="100"/>
      <c r="F90" s="100"/>
      <c r="G90" s="100"/>
      <c r="H90" s="100"/>
      <c r="I90" s="100"/>
      <c r="J90" s="100"/>
      <c r="K90" s="100"/>
      <c r="L90" s="100"/>
      <c r="M90" s="100"/>
      <c r="N90" s="100"/>
      <c r="O90" s="100"/>
      <c r="P90" s="100"/>
      <c r="Q90" s="100"/>
      <c r="R90" s="100"/>
      <c r="S90" s="100"/>
      <c r="T90" s="100"/>
    </row>
    <row r="91" spans="1:20" x14ac:dyDescent="0.2">
      <c r="A91" s="100"/>
      <c r="B91" s="100"/>
      <c r="C91" s="100"/>
      <c r="D91" s="100"/>
      <c r="E91" s="100"/>
      <c r="F91" s="100"/>
      <c r="G91" s="100"/>
      <c r="H91" s="100"/>
      <c r="I91" s="100"/>
      <c r="J91" s="100"/>
      <c r="K91" s="100"/>
      <c r="L91" s="100"/>
      <c r="M91" s="100"/>
      <c r="N91" s="100"/>
      <c r="O91" s="100"/>
      <c r="P91" s="100"/>
      <c r="Q91" s="100"/>
      <c r="R91" s="100"/>
      <c r="S91" s="100"/>
      <c r="T91" s="100"/>
    </row>
    <row r="92" spans="1:20" x14ac:dyDescent="0.2">
      <c r="A92" s="100"/>
      <c r="B92" s="100"/>
      <c r="C92" s="100"/>
      <c r="D92" s="100"/>
      <c r="E92" s="100"/>
      <c r="F92" s="100"/>
      <c r="G92" s="100"/>
      <c r="H92" s="100"/>
      <c r="I92" s="100"/>
      <c r="J92" s="100"/>
      <c r="K92" s="100"/>
      <c r="L92" s="100"/>
      <c r="M92" s="100"/>
      <c r="N92" s="100"/>
      <c r="O92" s="100"/>
      <c r="P92" s="100"/>
      <c r="Q92" s="100"/>
      <c r="R92" s="100"/>
      <c r="S92" s="100"/>
      <c r="T92" s="100"/>
    </row>
    <row r="93" spans="1:20" x14ac:dyDescent="0.2">
      <c r="A93" s="100"/>
      <c r="B93" s="100"/>
      <c r="C93" s="100"/>
      <c r="D93" s="100"/>
      <c r="E93" s="100"/>
      <c r="F93" s="100"/>
      <c r="G93" s="100"/>
      <c r="H93" s="100"/>
      <c r="I93" s="100"/>
      <c r="J93" s="100"/>
      <c r="K93" s="100"/>
      <c r="L93" s="100"/>
      <c r="M93" s="100"/>
      <c r="N93" s="100"/>
      <c r="O93" s="100"/>
      <c r="P93" s="100"/>
      <c r="Q93" s="100"/>
      <c r="R93" s="100"/>
      <c r="S93" s="100"/>
      <c r="T93" s="100"/>
    </row>
    <row r="94" spans="1:20" x14ac:dyDescent="0.2">
      <c r="A94" s="100"/>
      <c r="B94" s="100"/>
      <c r="C94" s="100"/>
      <c r="D94" s="100"/>
      <c r="E94" s="100"/>
      <c r="F94" s="100"/>
      <c r="G94" s="100"/>
      <c r="H94" s="100"/>
      <c r="I94" s="100"/>
      <c r="J94" s="100"/>
      <c r="K94" s="100"/>
      <c r="L94" s="100"/>
      <c r="M94" s="100"/>
      <c r="N94" s="100"/>
      <c r="O94" s="100"/>
      <c r="P94" s="100"/>
      <c r="Q94" s="100"/>
      <c r="R94" s="100"/>
      <c r="S94" s="100"/>
      <c r="T94" s="100"/>
    </row>
    <row r="95" spans="1:20" x14ac:dyDescent="0.2">
      <c r="A95" s="100"/>
      <c r="B95" s="100"/>
      <c r="C95" s="100"/>
      <c r="D95" s="100"/>
      <c r="E95" s="100"/>
      <c r="F95" s="100"/>
      <c r="G95" s="100"/>
      <c r="H95" s="100"/>
      <c r="I95" s="100"/>
      <c r="J95" s="100"/>
      <c r="K95" s="100"/>
      <c r="L95" s="100"/>
      <c r="M95" s="100"/>
      <c r="N95" s="100"/>
      <c r="O95" s="100"/>
      <c r="P95" s="100"/>
      <c r="Q95" s="100"/>
      <c r="R95" s="100"/>
      <c r="S95" s="100"/>
      <c r="T95" s="100"/>
    </row>
    <row r="96" spans="1:20" x14ac:dyDescent="0.2">
      <c r="A96" s="100"/>
      <c r="B96" s="100"/>
      <c r="C96" s="100"/>
      <c r="D96" s="100"/>
      <c r="E96" s="100"/>
      <c r="F96" s="100"/>
      <c r="G96" s="100"/>
      <c r="H96" s="100"/>
      <c r="I96" s="100"/>
      <c r="J96" s="100"/>
      <c r="K96" s="100"/>
      <c r="L96" s="100"/>
      <c r="M96" s="100"/>
      <c r="N96" s="100"/>
      <c r="O96" s="100"/>
      <c r="P96" s="100"/>
      <c r="Q96" s="100"/>
      <c r="R96" s="100"/>
      <c r="S96" s="100"/>
      <c r="T96" s="100"/>
    </row>
    <row r="97" spans="1:20" x14ac:dyDescent="0.2">
      <c r="A97" s="100"/>
      <c r="B97" s="100"/>
      <c r="C97" s="100"/>
      <c r="D97" s="100"/>
      <c r="E97" s="100"/>
      <c r="F97" s="100"/>
      <c r="G97" s="100"/>
      <c r="H97" s="100"/>
      <c r="I97" s="100"/>
      <c r="J97" s="100"/>
      <c r="K97" s="100"/>
      <c r="L97" s="100"/>
      <c r="M97" s="100"/>
      <c r="N97" s="100"/>
      <c r="O97" s="100"/>
      <c r="P97" s="100"/>
      <c r="Q97" s="100"/>
      <c r="R97" s="100"/>
      <c r="S97" s="100"/>
      <c r="T97" s="100"/>
    </row>
    <row r="98" spans="1:20" x14ac:dyDescent="0.2">
      <c r="A98" s="100"/>
      <c r="B98" s="100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  <c r="S98" s="100"/>
      <c r="T98" s="100"/>
    </row>
    <row r="99" spans="1:20" x14ac:dyDescent="0.2">
      <c r="A99" s="100"/>
      <c r="B99" s="100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  <c r="S99" s="100"/>
      <c r="T99" s="100"/>
    </row>
    <row r="100" spans="1:20" x14ac:dyDescent="0.2">
      <c r="A100" s="100"/>
      <c r="B100" s="100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  <c r="S100" s="100"/>
      <c r="T100" s="100"/>
    </row>
    <row r="101" spans="1:20" x14ac:dyDescent="0.2">
      <c r="A101" s="100"/>
      <c r="B101" s="100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  <c r="S101" s="100"/>
      <c r="T101" s="100"/>
    </row>
    <row r="102" spans="1:20" x14ac:dyDescent="0.2">
      <c r="A102" s="100"/>
      <c r="B102" s="100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  <c r="S102" s="100"/>
      <c r="T102" s="100"/>
    </row>
    <row r="103" spans="1:20" x14ac:dyDescent="0.2">
      <c r="A103" s="100"/>
      <c r="B103" s="100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  <c r="S103" s="100"/>
      <c r="T103" s="100"/>
    </row>
    <row r="104" spans="1:20" x14ac:dyDescent="0.2">
      <c r="A104" s="100"/>
      <c r="B104" s="100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  <c r="S104" s="100"/>
      <c r="T104" s="100"/>
    </row>
    <row r="105" spans="1:20" x14ac:dyDescent="0.2">
      <c r="A105" s="100"/>
      <c r="B105" s="100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  <c r="S105" s="100"/>
      <c r="T105" s="100"/>
    </row>
    <row r="106" spans="1:20" x14ac:dyDescent="0.2">
      <c r="A106" s="100"/>
      <c r="B106" s="100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  <c r="S106" s="100"/>
      <c r="T106" s="100"/>
    </row>
    <row r="107" spans="1:20" x14ac:dyDescent="0.2">
      <c r="A107" s="100"/>
      <c r="B107" s="100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  <c r="S107" s="100"/>
      <c r="T107" s="100"/>
    </row>
    <row r="108" spans="1:20" x14ac:dyDescent="0.2">
      <c r="A108" s="100"/>
      <c r="B108" s="100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  <c r="S108" s="100"/>
      <c r="T108" s="100"/>
    </row>
    <row r="109" spans="1:20" x14ac:dyDescent="0.2">
      <c r="A109" s="100"/>
      <c r="B109" s="100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  <c r="S109" s="100"/>
      <c r="T109" s="100"/>
    </row>
    <row r="110" spans="1:20" x14ac:dyDescent="0.2">
      <c r="A110" s="100"/>
      <c r="B110" s="100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  <c r="S110" s="100"/>
      <c r="T110" s="100"/>
    </row>
    <row r="111" spans="1:20" x14ac:dyDescent="0.2">
      <c r="A111" s="100"/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  <c r="S111" s="100"/>
      <c r="T111" s="100"/>
    </row>
    <row r="112" spans="1:20" x14ac:dyDescent="0.2">
      <c r="A112" s="100"/>
      <c r="B112" s="100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  <c r="S112" s="100"/>
      <c r="T112" s="100"/>
    </row>
    <row r="113" spans="1:20" x14ac:dyDescent="0.2">
      <c r="A113" s="100"/>
      <c r="B113" s="100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  <c r="S113" s="100"/>
      <c r="T113" s="100"/>
    </row>
    <row r="114" spans="1:20" x14ac:dyDescent="0.2">
      <c r="A114" s="100"/>
      <c r="B114" s="100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  <c r="S114" s="100"/>
      <c r="T114" s="100"/>
    </row>
    <row r="115" spans="1:20" x14ac:dyDescent="0.2">
      <c r="A115" s="100"/>
      <c r="B115" s="100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  <c r="S115" s="100"/>
      <c r="T115" s="100"/>
    </row>
    <row r="116" spans="1:20" x14ac:dyDescent="0.2">
      <c r="A116" s="100"/>
      <c r="B116" s="100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  <c r="S116" s="100"/>
      <c r="T116" s="100"/>
    </row>
    <row r="117" spans="1:20" x14ac:dyDescent="0.2">
      <c r="A117" s="100"/>
      <c r="B117" s="100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  <c r="S117" s="100"/>
      <c r="T117" s="100"/>
    </row>
    <row r="118" spans="1:20" x14ac:dyDescent="0.2">
      <c r="A118" s="100"/>
      <c r="B118" s="100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  <c r="S118" s="100"/>
      <c r="T118" s="100"/>
    </row>
    <row r="119" spans="1:20" x14ac:dyDescent="0.2">
      <c r="A119" s="100"/>
      <c r="B119" s="100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  <c r="S119" s="100"/>
      <c r="T119" s="100"/>
    </row>
    <row r="120" spans="1:20" x14ac:dyDescent="0.2">
      <c r="A120" s="100"/>
      <c r="B120" s="100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  <c r="S120" s="100"/>
      <c r="T120" s="100"/>
    </row>
    <row r="121" spans="1:20" x14ac:dyDescent="0.2">
      <c r="A121" s="100"/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</row>
    <row r="122" spans="1:20" x14ac:dyDescent="0.2">
      <c r="A122" s="100"/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</row>
    <row r="123" spans="1:20" x14ac:dyDescent="0.2">
      <c r="A123" s="100"/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</row>
    <row r="124" spans="1:20" x14ac:dyDescent="0.2">
      <c r="A124" s="100"/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</row>
    <row r="125" spans="1:20" x14ac:dyDescent="0.2">
      <c r="A125" s="100"/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</row>
    <row r="126" spans="1:20" x14ac:dyDescent="0.2">
      <c r="A126" s="100"/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</row>
    <row r="127" spans="1:20" x14ac:dyDescent="0.2">
      <c r="A127" s="100"/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</row>
    <row r="128" spans="1:20" x14ac:dyDescent="0.2">
      <c r="A128" s="100"/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</row>
    <row r="129" spans="1:20" x14ac:dyDescent="0.2">
      <c r="A129" s="100"/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</row>
    <row r="130" spans="1:20" x14ac:dyDescent="0.2">
      <c r="A130" s="100"/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</row>
    <row r="131" spans="1:20" x14ac:dyDescent="0.2">
      <c r="A131" s="100"/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</row>
    <row r="132" spans="1:20" x14ac:dyDescent="0.2">
      <c r="A132" s="100"/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</row>
    <row r="133" spans="1:20" x14ac:dyDescent="0.2">
      <c r="A133" s="100"/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</row>
    <row r="134" spans="1:20" x14ac:dyDescent="0.2">
      <c r="A134" s="100"/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</row>
    <row r="135" spans="1:20" x14ac:dyDescent="0.2">
      <c r="A135" s="100"/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</row>
    <row r="136" spans="1:20" x14ac:dyDescent="0.2">
      <c r="A136" s="100"/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</row>
    <row r="137" spans="1:20" x14ac:dyDescent="0.2">
      <c r="A137" s="100"/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</row>
    <row r="138" spans="1:20" x14ac:dyDescent="0.2">
      <c r="A138" s="100"/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</row>
    <row r="139" spans="1:20" x14ac:dyDescent="0.2">
      <c r="A139" s="100"/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</row>
    <row r="140" spans="1:20" x14ac:dyDescent="0.2">
      <c r="A140" s="100"/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</row>
    <row r="141" spans="1:20" x14ac:dyDescent="0.2">
      <c r="A141" s="100"/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</row>
    <row r="142" spans="1:20" x14ac:dyDescent="0.2">
      <c r="A142" s="100"/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</row>
    <row r="143" spans="1:20" x14ac:dyDescent="0.2">
      <c r="A143" s="100"/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</row>
    <row r="144" spans="1:20" x14ac:dyDescent="0.2">
      <c r="A144" s="100"/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</row>
    <row r="145" spans="1:20" x14ac:dyDescent="0.2">
      <c r="A145" s="100"/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</row>
    <row r="146" spans="1:20" x14ac:dyDescent="0.2">
      <c r="A146" s="100"/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</row>
    <row r="147" spans="1:20" x14ac:dyDescent="0.2">
      <c r="A147" s="100"/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</row>
    <row r="148" spans="1:20" x14ac:dyDescent="0.2">
      <c r="A148" s="100"/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</row>
    <row r="149" spans="1:20" x14ac:dyDescent="0.2">
      <c r="A149" s="100"/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</row>
    <row r="150" spans="1:20" x14ac:dyDescent="0.2">
      <c r="A150" s="100"/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</row>
    <row r="151" spans="1:20" x14ac:dyDescent="0.2">
      <c r="A151" s="100"/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</row>
    <row r="152" spans="1:20" x14ac:dyDescent="0.2">
      <c r="A152" s="100"/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</row>
    <row r="153" spans="1:20" x14ac:dyDescent="0.2">
      <c r="A153" s="100"/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</row>
    <row r="154" spans="1:20" x14ac:dyDescent="0.2">
      <c r="A154" s="100"/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</row>
    <row r="155" spans="1:20" x14ac:dyDescent="0.2">
      <c r="A155" s="100"/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</row>
    <row r="156" spans="1:20" x14ac:dyDescent="0.2">
      <c r="A156" s="100"/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</row>
    <row r="157" spans="1:20" x14ac:dyDescent="0.2">
      <c r="A157" s="100"/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</row>
    <row r="158" spans="1:20" x14ac:dyDescent="0.2">
      <c r="A158" s="100"/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</row>
    <row r="159" spans="1:20" x14ac:dyDescent="0.2">
      <c r="A159" s="100"/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</row>
    <row r="160" spans="1:20" x14ac:dyDescent="0.2">
      <c r="A160" s="100"/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</row>
    <row r="161" spans="1:20" x14ac:dyDescent="0.2">
      <c r="A161" s="100"/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</row>
    <row r="162" spans="1:20" x14ac:dyDescent="0.2">
      <c r="A162" s="100"/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</row>
    <row r="163" spans="1:20" x14ac:dyDescent="0.2">
      <c r="A163" s="100"/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</row>
    <row r="164" spans="1:20" x14ac:dyDescent="0.2">
      <c r="A164" s="100"/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</row>
    <row r="165" spans="1:20" x14ac:dyDescent="0.2">
      <c r="A165" s="100"/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</row>
    <row r="166" spans="1:20" x14ac:dyDescent="0.2">
      <c r="A166" s="100"/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</row>
    <row r="167" spans="1:20" x14ac:dyDescent="0.2">
      <c r="A167" s="100"/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</row>
    <row r="168" spans="1:20" x14ac:dyDescent="0.2">
      <c r="A168" s="100"/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</row>
    <row r="169" spans="1:20" x14ac:dyDescent="0.2">
      <c r="A169" s="100"/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</row>
    <row r="170" spans="1:20" x14ac:dyDescent="0.2">
      <c r="A170" s="100"/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</row>
    <row r="171" spans="1:20" x14ac:dyDescent="0.2">
      <c r="A171" s="100"/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</row>
    <row r="172" spans="1:20" x14ac:dyDescent="0.2">
      <c r="A172" s="100"/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</row>
    <row r="173" spans="1:20" x14ac:dyDescent="0.2">
      <c r="A173" s="100"/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</row>
    <row r="174" spans="1:20" x14ac:dyDescent="0.2">
      <c r="A174" s="100"/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</row>
    <row r="175" spans="1:20" x14ac:dyDescent="0.2">
      <c r="A175" s="100"/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</row>
    <row r="176" spans="1:20" x14ac:dyDescent="0.2">
      <c r="A176" s="100"/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</row>
    <row r="177" spans="1:20" x14ac:dyDescent="0.2">
      <c r="A177" s="100"/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</row>
    <row r="178" spans="1:20" x14ac:dyDescent="0.2">
      <c r="A178" s="100"/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</row>
    <row r="179" spans="1:20" x14ac:dyDescent="0.2">
      <c r="A179" s="100"/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</row>
    <row r="180" spans="1:20" x14ac:dyDescent="0.2">
      <c r="A180" s="100"/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</row>
    <row r="181" spans="1:20" x14ac:dyDescent="0.2">
      <c r="A181" s="100"/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</row>
    <row r="182" spans="1:20" x14ac:dyDescent="0.2">
      <c r="A182" s="100"/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</row>
    <row r="183" spans="1:20" x14ac:dyDescent="0.2">
      <c r="A183" s="100"/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</row>
    <row r="184" spans="1:20" x14ac:dyDescent="0.2">
      <c r="A184" s="100"/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</row>
    <row r="185" spans="1:20" x14ac:dyDescent="0.2">
      <c r="A185" s="100"/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</row>
    <row r="186" spans="1:20" x14ac:dyDescent="0.2">
      <c r="A186" s="100"/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</row>
    <row r="187" spans="1:20" x14ac:dyDescent="0.2">
      <c r="A187" s="100"/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</row>
  </sheetData>
  <sheetProtection password="C761" sheet="1" objects="1" scenarios="1" selectLockedCells="1" selectUnlockedCells="1"/>
  <pageMargins left="0.7" right="0.7" top="0.75" bottom="0.75" header="0.3" footer="0.3"/>
  <pageSetup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3:M1004"/>
  <sheetViews>
    <sheetView topLeftCell="F15" workbookViewId="0">
      <selection activeCell="J25" sqref="J25"/>
    </sheetView>
  </sheetViews>
  <sheetFormatPr defaultRowHeight="12.75" x14ac:dyDescent="0.2"/>
  <cols>
    <col min="1" max="1" width="17.5703125" bestFit="1" customWidth="1"/>
    <col min="2" max="2" width="42" customWidth="1"/>
    <col min="3" max="3" width="51.5703125" bestFit="1" customWidth="1"/>
    <col min="4" max="4" width="24.85546875" style="18" bestFit="1" customWidth="1"/>
    <col min="5" max="5" width="19.7109375" style="52" bestFit="1" customWidth="1"/>
    <col min="6" max="6" width="17.42578125" bestFit="1" customWidth="1"/>
    <col min="8" max="8" width="24.28515625" bestFit="1" customWidth="1"/>
    <col min="9" max="9" width="29.28515625" bestFit="1" customWidth="1"/>
    <col min="10" max="10" width="12.42578125" bestFit="1" customWidth="1"/>
    <col min="11" max="11" width="36" bestFit="1" customWidth="1"/>
    <col min="13" max="13" width="22.7109375" bestFit="1" customWidth="1"/>
  </cols>
  <sheetData>
    <row r="3" spans="1:13" x14ac:dyDescent="0.2">
      <c r="A3" s="47" t="s">
        <v>457</v>
      </c>
      <c r="B3" s="16" t="s">
        <v>146</v>
      </c>
      <c r="C3" s="17" t="s">
        <v>149</v>
      </c>
      <c r="D3" s="49" t="s">
        <v>181</v>
      </c>
      <c r="E3" s="50" t="s">
        <v>188</v>
      </c>
      <c r="F3" s="55" t="s">
        <v>515</v>
      </c>
      <c r="G3" s="55" t="s">
        <v>516</v>
      </c>
      <c r="H3" s="56" t="s">
        <v>517</v>
      </c>
      <c r="I3" t="s">
        <v>646</v>
      </c>
      <c r="J3" t="s">
        <v>647</v>
      </c>
      <c r="K3" s="7" t="s">
        <v>674</v>
      </c>
      <c r="L3" t="s">
        <v>648</v>
      </c>
      <c r="M3" s="7" t="s">
        <v>666</v>
      </c>
    </row>
    <row r="4" spans="1:13" x14ac:dyDescent="0.2">
      <c r="A4" s="7" t="s">
        <v>455</v>
      </c>
      <c r="B4" s="7" t="s">
        <v>56</v>
      </c>
      <c r="C4" t="s">
        <v>150</v>
      </c>
      <c r="D4" s="18">
        <v>5000</v>
      </c>
      <c r="E4" s="51" t="s">
        <v>438</v>
      </c>
      <c r="F4" s="52" t="s">
        <v>52</v>
      </c>
      <c r="G4">
        <v>0</v>
      </c>
      <c r="H4" s="7" t="s">
        <v>52</v>
      </c>
      <c r="I4" s="7" t="s">
        <v>52</v>
      </c>
      <c r="J4" s="7" t="s">
        <v>650</v>
      </c>
      <c r="K4" s="7" t="s">
        <v>52</v>
      </c>
      <c r="L4" s="52">
        <v>0</v>
      </c>
      <c r="M4" s="7" t="s">
        <v>667</v>
      </c>
    </row>
    <row r="5" spans="1:13" x14ac:dyDescent="0.2">
      <c r="A5" s="7" t="s">
        <v>454</v>
      </c>
      <c r="B5" s="7" t="s">
        <v>57</v>
      </c>
      <c r="C5" t="s">
        <v>165</v>
      </c>
      <c r="D5" s="18">
        <v>4900</v>
      </c>
      <c r="E5" s="51" t="s">
        <v>508</v>
      </c>
      <c r="F5" s="52">
        <v>0</v>
      </c>
      <c r="G5">
        <v>1</v>
      </c>
      <c r="H5" s="7" t="s">
        <v>520</v>
      </c>
      <c r="I5" s="7" t="s">
        <v>543</v>
      </c>
      <c r="J5" s="7" t="s">
        <v>619</v>
      </c>
      <c r="K5" s="7" t="s">
        <v>701</v>
      </c>
      <c r="L5" s="52">
        <v>1</v>
      </c>
      <c r="M5" s="7" t="s">
        <v>661</v>
      </c>
    </row>
    <row r="6" spans="1:13" x14ac:dyDescent="0.2">
      <c r="A6" s="7" t="s">
        <v>446</v>
      </c>
      <c r="B6" s="7" t="s">
        <v>58</v>
      </c>
      <c r="C6" t="s">
        <v>166</v>
      </c>
      <c r="D6" s="18">
        <v>4800</v>
      </c>
      <c r="E6" s="51" t="s">
        <v>408</v>
      </c>
      <c r="F6" s="52">
        <v>1</v>
      </c>
      <c r="G6">
        <v>2</v>
      </c>
      <c r="H6" s="7" t="s">
        <v>521</v>
      </c>
      <c r="I6" s="7" t="s">
        <v>530</v>
      </c>
      <c r="J6" s="7" t="s">
        <v>620</v>
      </c>
      <c r="K6" s="7" t="s">
        <v>702</v>
      </c>
      <c r="L6" s="52">
        <v>2</v>
      </c>
      <c r="M6" s="7" t="s">
        <v>668</v>
      </c>
    </row>
    <row r="7" spans="1:13" x14ac:dyDescent="0.2">
      <c r="A7" s="7" t="s">
        <v>451</v>
      </c>
      <c r="B7" s="7" t="s">
        <v>59</v>
      </c>
      <c r="C7" t="s">
        <v>152</v>
      </c>
      <c r="D7" s="18">
        <v>4700</v>
      </c>
      <c r="E7" s="51" t="s">
        <v>407</v>
      </c>
      <c r="F7" s="52">
        <v>2</v>
      </c>
      <c r="G7">
        <v>3</v>
      </c>
      <c r="H7" s="7" t="s">
        <v>524</v>
      </c>
      <c r="I7" s="7" t="s">
        <v>610</v>
      </c>
      <c r="J7" s="7" t="s">
        <v>621</v>
      </c>
      <c r="K7" s="7" t="s">
        <v>703</v>
      </c>
      <c r="L7" s="52">
        <v>3</v>
      </c>
      <c r="M7" s="7" t="s">
        <v>669</v>
      </c>
    </row>
    <row r="8" spans="1:13" x14ac:dyDescent="0.2">
      <c r="A8" s="7" t="s">
        <v>445</v>
      </c>
      <c r="B8" s="7" t="s">
        <v>60</v>
      </c>
      <c r="C8" t="s">
        <v>167</v>
      </c>
      <c r="D8" s="18">
        <v>4600</v>
      </c>
      <c r="E8" s="51" t="s">
        <v>406</v>
      </c>
      <c r="F8" s="52">
        <v>3</v>
      </c>
      <c r="G8">
        <v>4</v>
      </c>
      <c r="H8" s="7" t="s">
        <v>525</v>
      </c>
      <c r="I8" s="7" t="s">
        <v>606</v>
      </c>
      <c r="J8" s="7" t="s">
        <v>622</v>
      </c>
      <c r="K8" s="7" t="s">
        <v>704</v>
      </c>
      <c r="L8" s="52">
        <v>4</v>
      </c>
      <c r="M8" s="7" t="s">
        <v>670</v>
      </c>
    </row>
    <row r="9" spans="1:13" x14ac:dyDescent="0.2">
      <c r="A9" s="7" t="s">
        <v>453</v>
      </c>
      <c r="B9" s="7" t="s">
        <v>61</v>
      </c>
      <c r="C9" t="s">
        <v>153</v>
      </c>
      <c r="D9" s="18">
        <v>4500</v>
      </c>
      <c r="E9" s="51" t="s">
        <v>400</v>
      </c>
      <c r="F9" s="52">
        <v>4</v>
      </c>
      <c r="G9">
        <v>5</v>
      </c>
      <c r="H9" s="7" t="s">
        <v>523</v>
      </c>
      <c r="I9" s="7" t="s">
        <v>531</v>
      </c>
      <c r="J9" s="7" t="s">
        <v>626</v>
      </c>
      <c r="K9" s="7" t="s">
        <v>705</v>
      </c>
      <c r="L9" s="52">
        <v>5</v>
      </c>
      <c r="M9" s="7" t="s">
        <v>671</v>
      </c>
    </row>
    <row r="10" spans="1:13" x14ac:dyDescent="0.2">
      <c r="A10" s="7" t="s">
        <v>456</v>
      </c>
      <c r="B10" s="7" t="s">
        <v>68</v>
      </c>
      <c r="C10" t="s">
        <v>168</v>
      </c>
      <c r="D10" s="18">
        <v>4400</v>
      </c>
      <c r="E10" s="51" t="s">
        <v>405</v>
      </c>
      <c r="F10" s="52">
        <v>5</v>
      </c>
      <c r="G10">
        <v>6</v>
      </c>
      <c r="H10" s="7" t="s">
        <v>528</v>
      </c>
      <c r="I10" s="7" t="s">
        <v>532</v>
      </c>
      <c r="J10" s="7" t="s">
        <v>623</v>
      </c>
      <c r="K10" s="7" t="s">
        <v>706</v>
      </c>
      <c r="L10" s="52">
        <v>6</v>
      </c>
      <c r="M10" s="7" t="s">
        <v>672</v>
      </c>
    </row>
    <row r="11" spans="1:13" x14ac:dyDescent="0.2">
      <c r="A11" s="7" t="s">
        <v>441</v>
      </c>
      <c r="B11" s="7" t="s">
        <v>71</v>
      </c>
      <c r="C11" t="s">
        <v>169</v>
      </c>
      <c r="D11" s="18">
        <v>4300</v>
      </c>
      <c r="E11" s="51" t="s">
        <v>404</v>
      </c>
      <c r="F11" s="52">
        <v>6</v>
      </c>
      <c r="G11">
        <v>7</v>
      </c>
      <c r="H11" s="7" t="s">
        <v>522</v>
      </c>
      <c r="I11" s="7" t="s">
        <v>533</v>
      </c>
      <c r="J11" s="7" t="s">
        <v>624</v>
      </c>
      <c r="K11" s="7" t="s">
        <v>693</v>
      </c>
      <c r="L11" s="52">
        <v>7</v>
      </c>
      <c r="M11" s="7" t="s">
        <v>673</v>
      </c>
    </row>
    <row r="12" spans="1:13" x14ac:dyDescent="0.2">
      <c r="A12" s="7" t="s">
        <v>444</v>
      </c>
      <c r="B12" s="7" t="s">
        <v>69</v>
      </c>
      <c r="C12" t="s">
        <v>170</v>
      </c>
      <c r="D12" s="18">
        <v>4200</v>
      </c>
      <c r="E12" s="51" t="s">
        <v>403</v>
      </c>
      <c r="F12" s="52">
        <v>7</v>
      </c>
      <c r="G12">
        <v>8</v>
      </c>
      <c r="H12" s="7" t="s">
        <v>600</v>
      </c>
      <c r="I12" s="7" t="s">
        <v>607</v>
      </c>
      <c r="J12" s="7" t="s">
        <v>625</v>
      </c>
      <c r="K12" s="7" t="s">
        <v>652</v>
      </c>
      <c r="L12" s="52">
        <v>8</v>
      </c>
    </row>
    <row r="13" spans="1:13" x14ac:dyDescent="0.2">
      <c r="A13" s="7" t="s">
        <v>450</v>
      </c>
      <c r="B13" s="7" t="s">
        <v>66</v>
      </c>
      <c r="C13" t="s">
        <v>171</v>
      </c>
      <c r="D13" s="18">
        <v>4100</v>
      </c>
      <c r="E13" s="51" t="s">
        <v>402</v>
      </c>
      <c r="F13" s="52">
        <v>8</v>
      </c>
      <c r="G13">
        <v>9</v>
      </c>
      <c r="H13" s="7" t="s">
        <v>601</v>
      </c>
      <c r="I13" s="7" t="s">
        <v>608</v>
      </c>
      <c r="J13" s="7" t="s">
        <v>618</v>
      </c>
      <c r="K13" s="7" t="s">
        <v>689</v>
      </c>
      <c r="L13" s="52">
        <v>9</v>
      </c>
    </row>
    <row r="14" spans="1:13" x14ac:dyDescent="0.2">
      <c r="A14" s="7" t="s">
        <v>443</v>
      </c>
      <c r="B14" s="7" t="s">
        <v>72</v>
      </c>
      <c r="C14" s="7" t="s">
        <v>1012</v>
      </c>
      <c r="D14" s="18">
        <v>4000</v>
      </c>
      <c r="E14" s="51" t="s">
        <v>401</v>
      </c>
      <c r="F14" s="52">
        <v>9</v>
      </c>
      <c r="G14">
        <v>10</v>
      </c>
      <c r="H14" s="7" t="s">
        <v>599</v>
      </c>
      <c r="I14" s="7" t="s">
        <v>615</v>
      </c>
      <c r="K14" s="7" t="s">
        <v>653</v>
      </c>
      <c r="L14" s="51" t="s">
        <v>340</v>
      </c>
    </row>
    <row r="15" spans="1:13" x14ac:dyDescent="0.2">
      <c r="A15" s="7" t="s">
        <v>447</v>
      </c>
      <c r="B15" s="7" t="s">
        <v>62</v>
      </c>
      <c r="C15" s="7" t="s">
        <v>1013</v>
      </c>
      <c r="D15" s="18">
        <v>3900</v>
      </c>
      <c r="E15" s="51" t="s">
        <v>399</v>
      </c>
      <c r="F15" s="52" t="s">
        <v>340</v>
      </c>
      <c r="G15">
        <v>11</v>
      </c>
      <c r="H15" s="7" t="s">
        <v>603</v>
      </c>
      <c r="I15" s="7" t="s">
        <v>609</v>
      </c>
      <c r="K15" s="7" t="s">
        <v>690</v>
      </c>
      <c r="L15" s="51" t="s">
        <v>461</v>
      </c>
    </row>
    <row r="16" spans="1:13" x14ac:dyDescent="0.2">
      <c r="A16" s="7" t="s">
        <v>448</v>
      </c>
      <c r="B16" s="7" t="s">
        <v>147</v>
      </c>
      <c r="C16" t="s">
        <v>155</v>
      </c>
      <c r="D16" s="18">
        <v>3800</v>
      </c>
      <c r="E16" s="51" t="s">
        <v>398</v>
      </c>
      <c r="F16" s="52" t="s">
        <v>461</v>
      </c>
      <c r="G16">
        <v>12</v>
      </c>
      <c r="H16" s="7" t="s">
        <v>602</v>
      </c>
      <c r="I16" s="7" t="s">
        <v>527</v>
      </c>
      <c r="K16" s="7" t="s">
        <v>654</v>
      </c>
      <c r="L16" s="51" t="s">
        <v>462</v>
      </c>
    </row>
    <row r="17" spans="1:12" x14ac:dyDescent="0.2">
      <c r="A17" s="7" t="s">
        <v>452</v>
      </c>
      <c r="B17" s="7" t="s">
        <v>63</v>
      </c>
      <c r="C17" t="s">
        <v>172</v>
      </c>
      <c r="D17" s="18">
        <v>3700</v>
      </c>
      <c r="E17" s="51" t="s">
        <v>396</v>
      </c>
      <c r="F17" s="52" t="s">
        <v>462</v>
      </c>
      <c r="G17">
        <v>13</v>
      </c>
      <c r="H17" s="7" t="s">
        <v>605</v>
      </c>
      <c r="K17" s="7" t="s">
        <v>691</v>
      </c>
      <c r="L17" s="51" t="s">
        <v>463</v>
      </c>
    </row>
    <row r="18" spans="1:12" x14ac:dyDescent="0.2">
      <c r="A18" s="7" t="s">
        <v>442</v>
      </c>
      <c r="B18" s="7" t="s">
        <v>64</v>
      </c>
      <c r="C18" t="s">
        <v>156</v>
      </c>
      <c r="D18" s="18">
        <v>3600</v>
      </c>
      <c r="E18" s="51" t="s">
        <v>397</v>
      </c>
      <c r="F18" s="52" t="s">
        <v>463</v>
      </c>
      <c r="G18">
        <v>14</v>
      </c>
      <c r="H18" s="7" t="s">
        <v>604</v>
      </c>
      <c r="K18" s="7" t="s">
        <v>655</v>
      </c>
      <c r="L18" s="51" t="s">
        <v>464</v>
      </c>
    </row>
    <row r="19" spans="1:12" x14ac:dyDescent="0.2">
      <c r="A19" s="7" t="s">
        <v>449</v>
      </c>
      <c r="B19" s="7" t="s">
        <v>148</v>
      </c>
      <c r="C19" t="s">
        <v>158</v>
      </c>
      <c r="D19" s="18">
        <v>3500</v>
      </c>
      <c r="E19" s="51" t="s">
        <v>363</v>
      </c>
      <c r="F19" s="52" t="s">
        <v>464</v>
      </c>
      <c r="G19">
        <v>15</v>
      </c>
      <c r="H19" s="7" t="s">
        <v>526</v>
      </c>
      <c r="K19" s="7" t="s">
        <v>686</v>
      </c>
      <c r="L19" s="51" t="s">
        <v>154</v>
      </c>
    </row>
    <row r="20" spans="1:12" x14ac:dyDescent="0.2">
      <c r="B20" s="7" t="s">
        <v>70</v>
      </c>
      <c r="C20" t="s">
        <v>174</v>
      </c>
      <c r="D20" s="18">
        <v>3400</v>
      </c>
      <c r="E20" s="51" t="s">
        <v>436</v>
      </c>
      <c r="F20" s="52" t="s">
        <v>154</v>
      </c>
      <c r="G20">
        <v>16</v>
      </c>
      <c r="H20" s="7" t="s">
        <v>519</v>
      </c>
      <c r="K20" s="7" t="s">
        <v>692</v>
      </c>
      <c r="L20" s="51" t="s">
        <v>465</v>
      </c>
    </row>
    <row r="21" spans="1:12" x14ac:dyDescent="0.2">
      <c r="B21" s="7" t="s">
        <v>67</v>
      </c>
      <c r="C21" t="s">
        <v>173</v>
      </c>
      <c r="D21" s="18">
        <v>3300</v>
      </c>
      <c r="E21" s="51" t="s">
        <v>368</v>
      </c>
      <c r="F21" s="52" t="s">
        <v>465</v>
      </c>
      <c r="G21">
        <v>17</v>
      </c>
      <c r="H21" s="7" t="s">
        <v>518</v>
      </c>
      <c r="K21" s="7" t="s">
        <v>520</v>
      </c>
      <c r="L21" s="51" t="s">
        <v>54</v>
      </c>
    </row>
    <row r="22" spans="1:12" x14ac:dyDescent="0.2">
      <c r="B22" s="7" t="s">
        <v>65</v>
      </c>
      <c r="C22" t="s">
        <v>157</v>
      </c>
      <c r="D22" s="18">
        <v>3200</v>
      </c>
      <c r="E22" s="51" t="s">
        <v>369</v>
      </c>
      <c r="F22" s="52" t="s">
        <v>54</v>
      </c>
      <c r="G22">
        <v>18</v>
      </c>
      <c r="H22" s="7" t="s">
        <v>527</v>
      </c>
      <c r="K22" s="7" t="s">
        <v>521</v>
      </c>
      <c r="L22" s="51" t="s">
        <v>466</v>
      </c>
    </row>
    <row r="23" spans="1:12" x14ac:dyDescent="0.2">
      <c r="B23" s="7" t="s">
        <v>95</v>
      </c>
      <c r="C23" t="s">
        <v>175</v>
      </c>
      <c r="D23" s="18">
        <v>3100</v>
      </c>
      <c r="E23" s="51" t="s">
        <v>370</v>
      </c>
      <c r="F23" s="52" t="s">
        <v>466</v>
      </c>
      <c r="G23">
        <v>19</v>
      </c>
      <c r="K23" s="7" t="s">
        <v>675</v>
      </c>
      <c r="L23" s="51" t="s">
        <v>467</v>
      </c>
    </row>
    <row r="24" spans="1:12" x14ac:dyDescent="0.2">
      <c r="B24" s="7" t="s">
        <v>98</v>
      </c>
      <c r="C24" s="7" t="s">
        <v>1014</v>
      </c>
      <c r="D24" s="18">
        <v>3000</v>
      </c>
      <c r="E24" s="51" t="s">
        <v>374</v>
      </c>
      <c r="F24" s="52" t="s">
        <v>467</v>
      </c>
      <c r="G24">
        <v>20</v>
      </c>
      <c r="K24" s="7" t="s">
        <v>528</v>
      </c>
      <c r="L24" s="51" t="s">
        <v>345</v>
      </c>
    </row>
    <row r="25" spans="1:12" x14ac:dyDescent="0.2">
      <c r="B25" s="7" t="s">
        <v>92</v>
      </c>
      <c r="C25" s="7" t="s">
        <v>176</v>
      </c>
      <c r="D25" s="18">
        <v>2900</v>
      </c>
      <c r="E25" s="51" t="s">
        <v>371</v>
      </c>
      <c r="F25" s="52" t="s">
        <v>345</v>
      </c>
      <c r="G25">
        <v>21</v>
      </c>
      <c r="K25" s="7" t="s">
        <v>522</v>
      </c>
      <c r="L25" s="51" t="s">
        <v>151</v>
      </c>
    </row>
    <row r="26" spans="1:12" x14ac:dyDescent="0.2">
      <c r="B26" s="7" t="s">
        <v>101</v>
      </c>
      <c r="C26" t="s">
        <v>159</v>
      </c>
      <c r="D26" s="18">
        <v>2800</v>
      </c>
      <c r="E26" s="51" t="s">
        <v>372</v>
      </c>
      <c r="F26" s="52" t="s">
        <v>151</v>
      </c>
      <c r="G26">
        <v>22</v>
      </c>
      <c r="K26" s="7" t="s">
        <v>600</v>
      </c>
      <c r="L26" s="51" t="s">
        <v>468</v>
      </c>
    </row>
    <row r="27" spans="1:12" x14ac:dyDescent="0.2">
      <c r="B27" s="7" t="s">
        <v>104</v>
      </c>
      <c r="C27" t="s">
        <v>177</v>
      </c>
      <c r="D27" s="18">
        <v>2700</v>
      </c>
      <c r="E27" s="51" t="s">
        <v>373</v>
      </c>
      <c r="F27" s="52" t="s">
        <v>468</v>
      </c>
      <c r="G27">
        <v>23</v>
      </c>
      <c r="K27" s="7" t="s">
        <v>601</v>
      </c>
      <c r="L27" s="51" t="s">
        <v>469</v>
      </c>
    </row>
    <row r="28" spans="1:12" x14ac:dyDescent="0.2">
      <c r="B28" s="7" t="s">
        <v>103</v>
      </c>
      <c r="C28" t="s">
        <v>160</v>
      </c>
      <c r="D28" s="18">
        <v>2600</v>
      </c>
      <c r="E28" s="51" t="s">
        <v>375</v>
      </c>
      <c r="F28" s="52" t="s">
        <v>469</v>
      </c>
      <c r="G28">
        <v>24</v>
      </c>
      <c r="K28" s="7" t="s">
        <v>599</v>
      </c>
      <c r="L28" s="51" t="s">
        <v>470</v>
      </c>
    </row>
    <row r="29" spans="1:12" x14ac:dyDescent="0.2">
      <c r="B29" s="7" t="s">
        <v>90</v>
      </c>
      <c r="C29" t="s">
        <v>161</v>
      </c>
      <c r="D29" s="18">
        <v>2500</v>
      </c>
      <c r="E29" s="51" t="s">
        <v>376</v>
      </c>
      <c r="F29" s="52" t="s">
        <v>470</v>
      </c>
      <c r="G29">
        <v>25</v>
      </c>
      <c r="K29" s="7" t="s">
        <v>603</v>
      </c>
      <c r="L29" s="51" t="s">
        <v>55</v>
      </c>
    </row>
    <row r="30" spans="1:12" x14ac:dyDescent="0.2">
      <c r="B30" s="7" t="s">
        <v>108</v>
      </c>
      <c r="C30" t="s">
        <v>178</v>
      </c>
      <c r="D30" s="18">
        <v>2400</v>
      </c>
      <c r="E30" s="51" t="s">
        <v>377</v>
      </c>
      <c r="F30" s="52" t="s">
        <v>55</v>
      </c>
      <c r="G30">
        <v>26</v>
      </c>
      <c r="K30" s="7" t="s">
        <v>602</v>
      </c>
      <c r="L30" s="51" t="s">
        <v>471</v>
      </c>
    </row>
    <row r="31" spans="1:12" x14ac:dyDescent="0.2">
      <c r="B31" s="7" t="s">
        <v>133</v>
      </c>
      <c r="C31" t="s">
        <v>162</v>
      </c>
      <c r="D31" s="18">
        <v>2300</v>
      </c>
      <c r="E31" s="51" t="s">
        <v>378</v>
      </c>
      <c r="F31" s="52" t="s">
        <v>471</v>
      </c>
      <c r="G31">
        <v>27</v>
      </c>
      <c r="K31" s="7" t="s">
        <v>605</v>
      </c>
      <c r="L31" s="51" t="s">
        <v>472</v>
      </c>
    </row>
    <row r="32" spans="1:12" x14ac:dyDescent="0.2">
      <c r="B32" s="7" t="s">
        <v>106</v>
      </c>
      <c r="C32" t="s">
        <v>179</v>
      </c>
      <c r="D32" s="18">
        <v>2200</v>
      </c>
      <c r="E32" s="51" t="s">
        <v>379</v>
      </c>
      <c r="F32" s="52" t="s">
        <v>472</v>
      </c>
      <c r="G32">
        <v>28</v>
      </c>
      <c r="K32" s="7" t="s">
        <v>604</v>
      </c>
      <c r="L32" s="51" t="s">
        <v>473</v>
      </c>
    </row>
    <row r="33" spans="2:12" x14ac:dyDescent="0.2">
      <c r="B33" s="7" t="s">
        <v>102</v>
      </c>
      <c r="C33" t="s">
        <v>163</v>
      </c>
      <c r="D33" s="18">
        <v>2100</v>
      </c>
      <c r="E33" s="51" t="s">
        <v>509</v>
      </c>
      <c r="F33" s="52" t="s">
        <v>473</v>
      </c>
      <c r="G33">
        <v>29</v>
      </c>
      <c r="K33" s="7" t="s">
        <v>526</v>
      </c>
      <c r="L33" s="51" t="s">
        <v>474</v>
      </c>
    </row>
    <row r="34" spans="2:12" x14ac:dyDescent="0.2">
      <c r="B34" s="7" t="s">
        <v>97</v>
      </c>
      <c r="C34" t="s">
        <v>180</v>
      </c>
      <c r="D34" s="18">
        <v>2000</v>
      </c>
      <c r="E34" s="51" t="s">
        <v>317</v>
      </c>
      <c r="F34" s="52" t="s">
        <v>474</v>
      </c>
      <c r="G34">
        <v>30</v>
      </c>
      <c r="K34" s="7" t="s">
        <v>519</v>
      </c>
      <c r="L34" s="51" t="s">
        <v>475</v>
      </c>
    </row>
    <row r="35" spans="2:12" x14ac:dyDescent="0.2">
      <c r="B35" s="7" t="s">
        <v>96</v>
      </c>
      <c r="C35" t="s">
        <v>164</v>
      </c>
      <c r="D35" s="18">
        <v>1900</v>
      </c>
      <c r="E35" s="51" t="s">
        <v>318</v>
      </c>
      <c r="F35" s="52" t="s">
        <v>475</v>
      </c>
      <c r="G35">
        <v>31</v>
      </c>
      <c r="K35" s="7" t="s">
        <v>518</v>
      </c>
      <c r="L35" s="51" t="s">
        <v>476</v>
      </c>
    </row>
    <row r="36" spans="2:12" x14ac:dyDescent="0.2">
      <c r="B36" s="7" t="s">
        <v>99</v>
      </c>
      <c r="D36" s="18">
        <v>1800</v>
      </c>
      <c r="E36" s="51" t="s">
        <v>507</v>
      </c>
      <c r="F36" s="52" t="s">
        <v>476</v>
      </c>
      <c r="G36">
        <v>32</v>
      </c>
      <c r="K36" s="7" t="s">
        <v>543</v>
      </c>
      <c r="L36" s="51" t="s">
        <v>477</v>
      </c>
    </row>
    <row r="37" spans="2:12" x14ac:dyDescent="0.2">
      <c r="B37" s="7" t="s">
        <v>79</v>
      </c>
      <c r="D37" s="18">
        <v>1700</v>
      </c>
      <c r="E37" s="51" t="s">
        <v>279</v>
      </c>
      <c r="F37" s="52" t="s">
        <v>477</v>
      </c>
      <c r="G37">
        <v>33</v>
      </c>
      <c r="K37" s="7" t="s">
        <v>530</v>
      </c>
      <c r="L37" s="51" t="s">
        <v>478</v>
      </c>
    </row>
    <row r="38" spans="2:12" x14ac:dyDescent="0.2">
      <c r="B38" s="15" t="s">
        <v>73</v>
      </c>
      <c r="D38" s="18">
        <v>1600</v>
      </c>
      <c r="E38" s="51" t="s">
        <v>278</v>
      </c>
      <c r="F38" s="52" t="s">
        <v>478</v>
      </c>
      <c r="G38">
        <v>34</v>
      </c>
      <c r="K38" s="7" t="s">
        <v>610</v>
      </c>
      <c r="L38" s="51" t="s">
        <v>479</v>
      </c>
    </row>
    <row r="39" spans="2:12" x14ac:dyDescent="0.2">
      <c r="B39" s="7" t="s">
        <v>125</v>
      </c>
      <c r="D39" s="18">
        <v>1500</v>
      </c>
      <c r="E39" s="51" t="s">
        <v>273</v>
      </c>
      <c r="F39" s="52" t="s">
        <v>479</v>
      </c>
      <c r="G39">
        <v>35</v>
      </c>
      <c r="K39" s="7" t="s">
        <v>606</v>
      </c>
      <c r="L39" s="51" t="s">
        <v>480</v>
      </c>
    </row>
    <row r="40" spans="2:12" x14ac:dyDescent="0.2">
      <c r="B40" s="7" t="s">
        <v>116</v>
      </c>
      <c r="D40" s="18">
        <v>1400</v>
      </c>
      <c r="E40" s="51" t="s">
        <v>274</v>
      </c>
      <c r="F40" s="52" t="s">
        <v>480</v>
      </c>
      <c r="G40">
        <v>36</v>
      </c>
      <c r="K40" s="7" t="s">
        <v>531</v>
      </c>
    </row>
    <row r="41" spans="2:12" x14ac:dyDescent="0.2">
      <c r="B41" s="7" t="s">
        <v>135</v>
      </c>
      <c r="D41" s="18">
        <v>1300</v>
      </c>
      <c r="E41" s="51" t="s">
        <v>277</v>
      </c>
      <c r="G41">
        <v>37</v>
      </c>
      <c r="K41" s="7" t="s">
        <v>532</v>
      </c>
    </row>
    <row r="42" spans="2:12" x14ac:dyDescent="0.2">
      <c r="B42" s="7" t="s">
        <v>78</v>
      </c>
      <c r="D42" s="18">
        <v>1200</v>
      </c>
      <c r="E42" s="51" t="s">
        <v>284</v>
      </c>
      <c r="G42">
        <v>38</v>
      </c>
      <c r="K42" s="7" t="s">
        <v>533</v>
      </c>
    </row>
    <row r="43" spans="2:12" x14ac:dyDescent="0.2">
      <c r="B43" s="7" t="s">
        <v>77</v>
      </c>
      <c r="D43" s="18">
        <v>1100</v>
      </c>
      <c r="E43" s="51" t="s">
        <v>322</v>
      </c>
      <c r="G43">
        <v>39</v>
      </c>
      <c r="K43" s="537" t="s">
        <v>1015</v>
      </c>
    </row>
    <row r="44" spans="2:12" x14ac:dyDescent="0.2">
      <c r="B44" s="7" t="s">
        <v>88</v>
      </c>
      <c r="D44" s="18">
        <v>1000</v>
      </c>
      <c r="E44" s="51" t="s">
        <v>275</v>
      </c>
      <c r="G44">
        <v>40</v>
      </c>
      <c r="K44" s="537" t="s">
        <v>1017</v>
      </c>
    </row>
    <row r="45" spans="2:12" x14ac:dyDescent="0.2">
      <c r="B45" s="7" t="s">
        <v>89</v>
      </c>
      <c r="D45" s="18">
        <v>995</v>
      </c>
      <c r="E45" s="51" t="s">
        <v>276</v>
      </c>
      <c r="G45">
        <v>41</v>
      </c>
      <c r="K45" s="537" t="s">
        <v>1016</v>
      </c>
    </row>
    <row r="46" spans="2:12" x14ac:dyDescent="0.2">
      <c r="B46" s="7" t="s">
        <v>86</v>
      </c>
      <c r="D46" s="18">
        <v>990</v>
      </c>
      <c r="E46" s="51" t="s">
        <v>409</v>
      </c>
      <c r="G46">
        <v>42</v>
      </c>
      <c r="K46" s="537" t="s">
        <v>1018</v>
      </c>
    </row>
    <row r="47" spans="2:12" x14ac:dyDescent="0.2">
      <c r="B47" s="7" t="s">
        <v>87</v>
      </c>
      <c r="D47" s="18">
        <v>985</v>
      </c>
      <c r="E47" s="51" t="s">
        <v>412</v>
      </c>
      <c r="G47">
        <v>43</v>
      </c>
      <c r="K47" s="537" t="s">
        <v>1019</v>
      </c>
    </row>
    <row r="48" spans="2:12" x14ac:dyDescent="0.2">
      <c r="B48" s="7" t="s">
        <v>94</v>
      </c>
      <c r="D48" s="18">
        <v>980</v>
      </c>
      <c r="E48" s="51" t="s">
        <v>413</v>
      </c>
      <c r="G48">
        <v>44</v>
      </c>
      <c r="K48" s="7" t="s">
        <v>608</v>
      </c>
    </row>
    <row r="49" spans="2:11" x14ac:dyDescent="0.2">
      <c r="B49" s="7" t="s">
        <v>83</v>
      </c>
      <c r="D49" s="18">
        <v>975</v>
      </c>
      <c r="E49" s="51" t="s">
        <v>414</v>
      </c>
      <c r="G49">
        <v>45</v>
      </c>
      <c r="K49" s="7" t="s">
        <v>615</v>
      </c>
    </row>
    <row r="50" spans="2:11" x14ac:dyDescent="0.2">
      <c r="B50" s="7" t="s">
        <v>80</v>
      </c>
      <c r="D50" s="18">
        <v>970</v>
      </c>
      <c r="E50" s="51" t="s">
        <v>415</v>
      </c>
      <c r="G50">
        <v>46</v>
      </c>
      <c r="K50" s="7" t="s">
        <v>609</v>
      </c>
    </row>
    <row r="51" spans="2:11" x14ac:dyDescent="0.2">
      <c r="B51" s="7" t="s">
        <v>81</v>
      </c>
      <c r="D51" s="18">
        <v>965</v>
      </c>
      <c r="E51" s="51" t="s">
        <v>411</v>
      </c>
      <c r="G51">
        <v>47</v>
      </c>
    </row>
    <row r="52" spans="2:11" x14ac:dyDescent="0.2">
      <c r="B52" s="7" t="s">
        <v>93</v>
      </c>
      <c r="D52" s="18">
        <v>960</v>
      </c>
      <c r="E52" s="51" t="s">
        <v>410</v>
      </c>
      <c r="G52">
        <v>48</v>
      </c>
    </row>
    <row r="53" spans="2:11" x14ac:dyDescent="0.2">
      <c r="B53" s="7" t="s">
        <v>84</v>
      </c>
      <c r="D53" s="18">
        <v>955</v>
      </c>
      <c r="E53" s="51" t="s">
        <v>431</v>
      </c>
      <c r="G53">
        <v>49</v>
      </c>
    </row>
    <row r="54" spans="2:11" x14ac:dyDescent="0.2">
      <c r="B54" s="7" t="s">
        <v>85</v>
      </c>
      <c r="D54" s="18">
        <v>950</v>
      </c>
      <c r="E54" s="51" t="s">
        <v>437</v>
      </c>
      <c r="G54">
        <v>50</v>
      </c>
    </row>
    <row r="55" spans="2:11" x14ac:dyDescent="0.2">
      <c r="B55" s="7" t="s">
        <v>100</v>
      </c>
      <c r="D55" s="18">
        <v>945</v>
      </c>
      <c r="E55" s="51" t="s">
        <v>418</v>
      </c>
      <c r="G55">
        <v>51</v>
      </c>
    </row>
    <row r="56" spans="2:11" x14ac:dyDescent="0.2">
      <c r="B56" s="7" t="s">
        <v>74</v>
      </c>
      <c r="D56" s="18">
        <v>940</v>
      </c>
      <c r="E56" s="51" t="s">
        <v>417</v>
      </c>
      <c r="G56">
        <v>52</v>
      </c>
    </row>
    <row r="57" spans="2:11" x14ac:dyDescent="0.2">
      <c r="B57" s="7" t="s">
        <v>82</v>
      </c>
      <c r="D57" s="18">
        <v>935</v>
      </c>
      <c r="E57" s="51" t="s">
        <v>416</v>
      </c>
      <c r="G57">
        <v>53</v>
      </c>
    </row>
    <row r="58" spans="2:11" x14ac:dyDescent="0.2">
      <c r="B58" s="7" t="s">
        <v>75</v>
      </c>
      <c r="D58" s="18">
        <v>930</v>
      </c>
      <c r="E58" s="51" t="s">
        <v>502</v>
      </c>
      <c r="G58">
        <v>54</v>
      </c>
    </row>
    <row r="59" spans="2:11" x14ac:dyDescent="0.2">
      <c r="B59" s="7" t="s">
        <v>76</v>
      </c>
      <c r="D59" s="18">
        <v>925</v>
      </c>
      <c r="E59" s="51" t="s">
        <v>263</v>
      </c>
      <c r="G59">
        <v>55</v>
      </c>
    </row>
    <row r="60" spans="2:11" x14ac:dyDescent="0.2">
      <c r="B60" s="7" t="s">
        <v>144</v>
      </c>
      <c r="D60" s="18">
        <v>920</v>
      </c>
      <c r="E60" s="51" t="s">
        <v>265</v>
      </c>
      <c r="G60">
        <v>56</v>
      </c>
    </row>
    <row r="61" spans="2:11" x14ac:dyDescent="0.2">
      <c r="B61" s="7" t="s">
        <v>140</v>
      </c>
      <c r="D61" s="18">
        <v>915</v>
      </c>
      <c r="E61" s="51" t="s">
        <v>264</v>
      </c>
      <c r="G61">
        <v>57</v>
      </c>
    </row>
    <row r="62" spans="2:11" x14ac:dyDescent="0.2">
      <c r="B62" s="7" t="s">
        <v>141</v>
      </c>
      <c r="D62" s="18">
        <v>910</v>
      </c>
      <c r="E62" s="51" t="s">
        <v>261</v>
      </c>
      <c r="G62">
        <v>58</v>
      </c>
    </row>
    <row r="63" spans="2:11" x14ac:dyDescent="0.2">
      <c r="B63" s="7" t="s">
        <v>142</v>
      </c>
      <c r="D63" s="18">
        <v>905</v>
      </c>
      <c r="E63" s="51" t="s">
        <v>260</v>
      </c>
      <c r="G63">
        <v>59</v>
      </c>
    </row>
    <row r="64" spans="2:11" x14ac:dyDescent="0.2">
      <c r="B64" s="7" t="s">
        <v>145</v>
      </c>
      <c r="D64" s="18">
        <v>900</v>
      </c>
      <c r="E64" s="51" t="s">
        <v>270</v>
      </c>
      <c r="G64">
        <v>60</v>
      </c>
    </row>
    <row r="65" spans="2:7" x14ac:dyDescent="0.2">
      <c r="B65" s="7" t="s">
        <v>132</v>
      </c>
      <c r="D65" s="18">
        <v>895</v>
      </c>
      <c r="E65" s="51" t="s">
        <v>262</v>
      </c>
      <c r="G65">
        <v>61</v>
      </c>
    </row>
    <row r="66" spans="2:7" x14ac:dyDescent="0.2">
      <c r="B66" s="7" t="s">
        <v>109</v>
      </c>
      <c r="D66" s="18">
        <v>890</v>
      </c>
      <c r="E66" s="51" t="s">
        <v>267</v>
      </c>
      <c r="G66">
        <v>62</v>
      </c>
    </row>
    <row r="67" spans="2:7" x14ac:dyDescent="0.2">
      <c r="B67" s="7" t="s">
        <v>136</v>
      </c>
      <c r="D67" s="18">
        <v>885</v>
      </c>
      <c r="E67" s="51" t="s">
        <v>271</v>
      </c>
      <c r="G67">
        <v>63</v>
      </c>
    </row>
    <row r="68" spans="2:7" x14ac:dyDescent="0.2">
      <c r="B68" s="7" t="s">
        <v>139</v>
      </c>
      <c r="D68" s="18">
        <v>880</v>
      </c>
      <c r="E68" s="51" t="s">
        <v>269</v>
      </c>
      <c r="G68">
        <v>64</v>
      </c>
    </row>
    <row r="69" spans="2:7" x14ac:dyDescent="0.2">
      <c r="B69" s="7" t="s">
        <v>134</v>
      </c>
      <c r="D69" s="18">
        <v>875</v>
      </c>
      <c r="E69" s="51" t="s">
        <v>268</v>
      </c>
      <c r="G69">
        <v>65</v>
      </c>
    </row>
    <row r="70" spans="2:7" x14ac:dyDescent="0.2">
      <c r="B70" s="7" t="s">
        <v>129</v>
      </c>
      <c r="D70" s="18">
        <v>870</v>
      </c>
      <c r="E70" s="51" t="s">
        <v>266</v>
      </c>
      <c r="G70">
        <v>66</v>
      </c>
    </row>
    <row r="71" spans="2:7" x14ac:dyDescent="0.2">
      <c r="B71" s="7" t="s">
        <v>128</v>
      </c>
      <c r="D71" s="18">
        <v>865</v>
      </c>
      <c r="E71" s="51" t="s">
        <v>506</v>
      </c>
      <c r="G71">
        <v>67</v>
      </c>
    </row>
    <row r="72" spans="2:7" x14ac:dyDescent="0.2">
      <c r="B72" s="7" t="s">
        <v>137</v>
      </c>
      <c r="D72" s="18">
        <v>860</v>
      </c>
      <c r="E72" s="51" t="s">
        <v>428</v>
      </c>
      <c r="G72">
        <v>68</v>
      </c>
    </row>
    <row r="73" spans="2:7" x14ac:dyDescent="0.2">
      <c r="B73" s="7" t="s">
        <v>122</v>
      </c>
      <c r="D73" s="18">
        <v>855</v>
      </c>
      <c r="E73" s="51" t="s">
        <v>236</v>
      </c>
      <c r="G73">
        <v>69</v>
      </c>
    </row>
    <row r="74" spans="2:7" x14ac:dyDescent="0.2">
      <c r="B74" s="7" t="s">
        <v>113</v>
      </c>
      <c r="D74" s="18">
        <v>850</v>
      </c>
      <c r="E74" s="51" t="s">
        <v>240</v>
      </c>
      <c r="G74">
        <v>70</v>
      </c>
    </row>
    <row r="75" spans="2:7" x14ac:dyDescent="0.2">
      <c r="B75" s="7" t="s">
        <v>138</v>
      </c>
      <c r="D75" s="18">
        <v>845</v>
      </c>
      <c r="E75" s="51" t="s">
        <v>234</v>
      </c>
      <c r="G75">
        <v>71</v>
      </c>
    </row>
    <row r="76" spans="2:7" x14ac:dyDescent="0.2">
      <c r="B76" s="7" t="s">
        <v>112</v>
      </c>
      <c r="D76" s="18">
        <v>840</v>
      </c>
      <c r="E76" s="51" t="s">
        <v>237</v>
      </c>
      <c r="G76">
        <v>72</v>
      </c>
    </row>
    <row r="77" spans="2:7" x14ac:dyDescent="0.2">
      <c r="B77" s="7" t="s">
        <v>110</v>
      </c>
      <c r="D77" s="18">
        <v>835</v>
      </c>
      <c r="E77" s="51" t="s">
        <v>289</v>
      </c>
      <c r="G77">
        <v>73</v>
      </c>
    </row>
    <row r="78" spans="2:7" x14ac:dyDescent="0.2">
      <c r="B78" s="7" t="s">
        <v>111</v>
      </c>
      <c r="D78" s="18">
        <v>830</v>
      </c>
      <c r="E78" s="51" t="s">
        <v>386</v>
      </c>
      <c r="G78">
        <v>74</v>
      </c>
    </row>
    <row r="79" spans="2:7" x14ac:dyDescent="0.2">
      <c r="B79" s="7" t="s">
        <v>105</v>
      </c>
      <c r="D79" s="18">
        <v>825</v>
      </c>
      <c r="E79" s="51" t="s">
        <v>239</v>
      </c>
      <c r="G79">
        <v>75</v>
      </c>
    </row>
    <row r="80" spans="2:7" x14ac:dyDescent="0.2">
      <c r="B80" s="7" t="s">
        <v>124</v>
      </c>
      <c r="D80" s="18">
        <v>820</v>
      </c>
      <c r="E80" s="51" t="s">
        <v>238</v>
      </c>
      <c r="G80">
        <v>76</v>
      </c>
    </row>
    <row r="81" spans="2:7" x14ac:dyDescent="0.2">
      <c r="B81" s="7" t="s">
        <v>114</v>
      </c>
      <c r="D81" s="18">
        <v>815</v>
      </c>
      <c r="E81" s="51" t="s">
        <v>288</v>
      </c>
      <c r="G81">
        <v>77</v>
      </c>
    </row>
    <row r="82" spans="2:7" x14ac:dyDescent="0.2">
      <c r="B82" s="7" t="s">
        <v>107</v>
      </c>
      <c r="D82" s="18">
        <v>810</v>
      </c>
      <c r="E82" s="51" t="s">
        <v>235</v>
      </c>
      <c r="G82">
        <v>78</v>
      </c>
    </row>
    <row r="83" spans="2:7" x14ac:dyDescent="0.2">
      <c r="B83" s="7" t="s">
        <v>115</v>
      </c>
      <c r="D83" s="18">
        <v>805</v>
      </c>
      <c r="E83" s="51" t="s">
        <v>501</v>
      </c>
      <c r="G83">
        <v>79</v>
      </c>
    </row>
    <row r="84" spans="2:7" x14ac:dyDescent="0.2">
      <c r="B84" s="7" t="s">
        <v>123</v>
      </c>
      <c r="D84" s="18">
        <v>800</v>
      </c>
      <c r="E84" s="51" t="s">
        <v>299</v>
      </c>
      <c r="G84">
        <v>80</v>
      </c>
    </row>
    <row r="85" spans="2:7" x14ac:dyDescent="0.2">
      <c r="B85" s="7" t="s">
        <v>127</v>
      </c>
      <c r="D85" s="18">
        <v>795</v>
      </c>
      <c r="E85" s="51" t="s">
        <v>308</v>
      </c>
      <c r="G85">
        <v>81</v>
      </c>
    </row>
    <row r="86" spans="2:7" x14ac:dyDescent="0.2">
      <c r="B86" s="7" t="s">
        <v>117</v>
      </c>
      <c r="D86" s="18">
        <v>790</v>
      </c>
      <c r="E86" s="51" t="s">
        <v>307</v>
      </c>
      <c r="G86">
        <v>82</v>
      </c>
    </row>
    <row r="87" spans="2:7" x14ac:dyDescent="0.2">
      <c r="B87" s="7" t="s">
        <v>91</v>
      </c>
      <c r="C87" s="18"/>
      <c r="D87" s="18">
        <v>785</v>
      </c>
      <c r="E87" s="51" t="s">
        <v>298</v>
      </c>
      <c r="G87">
        <v>83</v>
      </c>
    </row>
    <row r="88" spans="2:7" x14ac:dyDescent="0.2">
      <c r="B88" s="7" t="s">
        <v>118</v>
      </c>
      <c r="D88" s="18">
        <v>780</v>
      </c>
      <c r="E88" s="51" t="s">
        <v>303</v>
      </c>
      <c r="G88">
        <v>84</v>
      </c>
    </row>
    <row r="89" spans="2:7" x14ac:dyDescent="0.2">
      <c r="B89" s="7" t="s">
        <v>119</v>
      </c>
      <c r="D89" s="18">
        <v>775</v>
      </c>
      <c r="E89" s="51" t="s">
        <v>309</v>
      </c>
      <c r="G89">
        <v>85</v>
      </c>
    </row>
    <row r="90" spans="2:7" x14ac:dyDescent="0.2">
      <c r="B90" s="7" t="s">
        <v>121</v>
      </c>
      <c r="D90" s="18">
        <v>770</v>
      </c>
      <c r="E90" s="51" t="s">
        <v>339</v>
      </c>
      <c r="G90">
        <v>86</v>
      </c>
    </row>
    <row r="91" spans="2:7" x14ac:dyDescent="0.2">
      <c r="B91" s="7" t="s">
        <v>120</v>
      </c>
      <c r="D91" s="18">
        <v>765</v>
      </c>
      <c r="E91" s="51" t="s">
        <v>310</v>
      </c>
      <c r="G91">
        <v>87</v>
      </c>
    </row>
    <row r="92" spans="2:7" x14ac:dyDescent="0.2">
      <c r="B92" s="7" t="s">
        <v>126</v>
      </c>
      <c r="D92" s="18">
        <v>760</v>
      </c>
      <c r="E92" s="51" t="s">
        <v>304</v>
      </c>
      <c r="G92">
        <v>88</v>
      </c>
    </row>
    <row r="93" spans="2:7" x14ac:dyDescent="0.2">
      <c r="B93" s="7" t="s">
        <v>131</v>
      </c>
      <c r="D93" s="18">
        <v>755</v>
      </c>
      <c r="E93" s="51" t="s">
        <v>306</v>
      </c>
      <c r="G93">
        <v>89</v>
      </c>
    </row>
    <row r="94" spans="2:7" x14ac:dyDescent="0.2">
      <c r="B94" s="7" t="s">
        <v>130</v>
      </c>
      <c r="D94" s="18">
        <v>750</v>
      </c>
      <c r="E94" s="51" t="s">
        <v>338</v>
      </c>
      <c r="G94">
        <v>90</v>
      </c>
    </row>
    <row r="95" spans="2:7" x14ac:dyDescent="0.2">
      <c r="B95" s="7" t="s">
        <v>143</v>
      </c>
      <c r="D95" s="18">
        <v>745</v>
      </c>
      <c r="E95" s="51" t="s">
        <v>297</v>
      </c>
      <c r="G95">
        <v>91</v>
      </c>
    </row>
    <row r="96" spans="2:7" x14ac:dyDescent="0.2">
      <c r="D96" s="18">
        <v>740</v>
      </c>
      <c r="E96" s="51" t="s">
        <v>305</v>
      </c>
      <c r="G96">
        <v>92</v>
      </c>
    </row>
    <row r="97" spans="4:7" x14ac:dyDescent="0.2">
      <c r="D97" s="18">
        <v>735</v>
      </c>
      <c r="E97" s="51" t="s">
        <v>272</v>
      </c>
      <c r="G97">
        <v>93</v>
      </c>
    </row>
    <row r="98" spans="4:7" x14ac:dyDescent="0.2">
      <c r="D98" s="18">
        <v>730</v>
      </c>
      <c r="E98" s="51" t="s">
        <v>430</v>
      </c>
      <c r="G98">
        <v>94</v>
      </c>
    </row>
    <row r="99" spans="4:7" x14ac:dyDescent="0.2">
      <c r="D99" s="18">
        <v>725</v>
      </c>
      <c r="E99" s="51" t="s">
        <v>500</v>
      </c>
      <c r="G99">
        <v>95</v>
      </c>
    </row>
    <row r="100" spans="4:7" x14ac:dyDescent="0.2">
      <c r="D100" s="18">
        <v>720</v>
      </c>
      <c r="E100" s="51" t="s">
        <v>292</v>
      </c>
      <c r="G100">
        <v>96</v>
      </c>
    </row>
    <row r="101" spans="4:7" x14ac:dyDescent="0.2">
      <c r="D101" s="18">
        <v>715</v>
      </c>
      <c r="E101" s="51" t="s">
        <v>293</v>
      </c>
      <c r="G101">
        <v>97</v>
      </c>
    </row>
    <row r="102" spans="4:7" x14ac:dyDescent="0.2">
      <c r="D102" s="18">
        <v>710</v>
      </c>
      <c r="E102" s="51" t="s">
        <v>301</v>
      </c>
      <c r="G102">
        <v>98</v>
      </c>
    </row>
    <row r="103" spans="4:7" x14ac:dyDescent="0.2">
      <c r="D103" s="18">
        <v>705</v>
      </c>
      <c r="E103" s="51" t="s">
        <v>291</v>
      </c>
      <c r="G103">
        <v>99</v>
      </c>
    </row>
    <row r="104" spans="4:7" x14ac:dyDescent="0.2">
      <c r="D104" s="18">
        <v>700</v>
      </c>
      <c r="E104" s="51" t="s">
        <v>294</v>
      </c>
      <c r="G104">
        <v>100</v>
      </c>
    </row>
    <row r="105" spans="4:7" x14ac:dyDescent="0.2">
      <c r="D105" s="18">
        <v>695</v>
      </c>
      <c r="E105" s="51" t="s">
        <v>337</v>
      </c>
      <c r="G105">
        <v>101</v>
      </c>
    </row>
    <row r="106" spans="4:7" x14ac:dyDescent="0.2">
      <c r="D106" s="18">
        <v>690</v>
      </c>
      <c r="E106" s="51" t="s">
        <v>302</v>
      </c>
      <c r="G106">
        <v>102</v>
      </c>
    </row>
    <row r="107" spans="4:7" x14ac:dyDescent="0.2">
      <c r="D107" s="18">
        <v>685</v>
      </c>
      <c r="E107" s="51" t="s">
        <v>295</v>
      </c>
      <c r="G107">
        <v>103</v>
      </c>
    </row>
    <row r="108" spans="4:7" x14ac:dyDescent="0.2">
      <c r="D108" s="18">
        <v>680</v>
      </c>
      <c r="E108" s="51" t="s">
        <v>296</v>
      </c>
      <c r="G108">
        <v>104</v>
      </c>
    </row>
    <row r="109" spans="4:7" x14ac:dyDescent="0.2">
      <c r="D109" s="18">
        <v>675</v>
      </c>
      <c r="E109" s="51" t="s">
        <v>300</v>
      </c>
      <c r="G109">
        <v>105</v>
      </c>
    </row>
    <row r="110" spans="4:7" x14ac:dyDescent="0.2">
      <c r="D110" s="18">
        <v>670</v>
      </c>
      <c r="E110" s="51" t="s">
        <v>290</v>
      </c>
      <c r="G110">
        <v>106</v>
      </c>
    </row>
    <row r="111" spans="4:7" x14ac:dyDescent="0.2">
      <c r="D111" s="18">
        <v>665</v>
      </c>
      <c r="E111" s="51" t="s">
        <v>439</v>
      </c>
      <c r="G111">
        <v>107</v>
      </c>
    </row>
    <row r="112" spans="4:7" x14ac:dyDescent="0.2">
      <c r="D112" s="18">
        <v>660</v>
      </c>
      <c r="E112" s="51" t="s">
        <v>440</v>
      </c>
      <c r="G112">
        <v>108</v>
      </c>
    </row>
    <row r="113" spans="4:7" x14ac:dyDescent="0.2">
      <c r="D113" s="18">
        <v>655</v>
      </c>
      <c r="E113" s="51" t="s">
        <v>381</v>
      </c>
      <c r="G113">
        <v>109</v>
      </c>
    </row>
    <row r="114" spans="4:7" x14ac:dyDescent="0.2">
      <c r="D114" s="18">
        <v>650</v>
      </c>
      <c r="E114" s="51" t="s">
        <v>383</v>
      </c>
      <c r="G114">
        <v>110</v>
      </c>
    </row>
    <row r="115" spans="4:7" x14ac:dyDescent="0.2">
      <c r="D115" s="18">
        <v>645</v>
      </c>
      <c r="E115" s="51" t="s">
        <v>382</v>
      </c>
      <c r="G115">
        <v>111</v>
      </c>
    </row>
    <row r="116" spans="4:7" x14ac:dyDescent="0.2">
      <c r="D116" s="18">
        <v>640</v>
      </c>
      <c r="E116" s="51" t="s">
        <v>388</v>
      </c>
      <c r="G116">
        <v>112</v>
      </c>
    </row>
    <row r="117" spans="4:7" x14ac:dyDescent="0.2">
      <c r="D117" s="18">
        <v>635</v>
      </c>
      <c r="E117" s="51" t="s">
        <v>380</v>
      </c>
      <c r="G117">
        <v>113</v>
      </c>
    </row>
    <row r="118" spans="4:7" x14ac:dyDescent="0.2">
      <c r="D118" s="18">
        <v>630</v>
      </c>
      <c r="E118" s="51" t="s">
        <v>384</v>
      </c>
      <c r="G118">
        <v>114</v>
      </c>
    </row>
    <row r="119" spans="4:7" x14ac:dyDescent="0.2">
      <c r="D119" s="18">
        <v>625</v>
      </c>
      <c r="E119" s="51" t="s">
        <v>385</v>
      </c>
      <c r="G119">
        <v>115</v>
      </c>
    </row>
    <row r="120" spans="4:7" x14ac:dyDescent="0.2">
      <c r="D120" s="18">
        <v>620</v>
      </c>
      <c r="E120" s="51" t="s">
        <v>387</v>
      </c>
      <c r="G120">
        <v>116</v>
      </c>
    </row>
    <row r="121" spans="4:7" x14ac:dyDescent="0.2">
      <c r="D121" s="18">
        <v>615</v>
      </c>
      <c r="E121" s="51" t="s">
        <v>390</v>
      </c>
      <c r="G121">
        <v>117</v>
      </c>
    </row>
    <row r="122" spans="4:7" x14ac:dyDescent="0.2">
      <c r="D122" s="18">
        <v>610</v>
      </c>
      <c r="E122" s="51" t="s">
        <v>389</v>
      </c>
      <c r="G122">
        <v>118</v>
      </c>
    </row>
    <row r="123" spans="4:7" x14ac:dyDescent="0.2">
      <c r="D123" s="18">
        <v>605</v>
      </c>
      <c r="E123" s="51" t="s">
        <v>494</v>
      </c>
      <c r="G123">
        <v>119</v>
      </c>
    </row>
    <row r="124" spans="4:7" x14ac:dyDescent="0.2">
      <c r="D124" s="18">
        <v>600</v>
      </c>
      <c r="E124" s="51" t="s">
        <v>362</v>
      </c>
      <c r="G124">
        <v>120</v>
      </c>
    </row>
    <row r="125" spans="4:7" x14ac:dyDescent="0.2">
      <c r="D125" s="18">
        <v>595</v>
      </c>
      <c r="E125" s="51" t="s">
        <v>364</v>
      </c>
      <c r="G125">
        <v>121</v>
      </c>
    </row>
    <row r="126" spans="4:7" x14ac:dyDescent="0.2">
      <c r="D126" s="18">
        <v>590</v>
      </c>
      <c r="E126" s="51" t="s">
        <v>359</v>
      </c>
      <c r="G126">
        <v>122</v>
      </c>
    </row>
    <row r="127" spans="4:7" x14ac:dyDescent="0.2">
      <c r="D127" s="18">
        <v>585</v>
      </c>
      <c r="E127" s="51" t="s">
        <v>360</v>
      </c>
      <c r="G127">
        <v>123</v>
      </c>
    </row>
    <row r="128" spans="4:7" x14ac:dyDescent="0.2">
      <c r="D128" s="18">
        <v>580</v>
      </c>
      <c r="E128" s="51" t="s">
        <v>361</v>
      </c>
      <c r="G128">
        <v>124</v>
      </c>
    </row>
    <row r="129" spans="4:7" x14ac:dyDescent="0.2">
      <c r="D129" s="18">
        <v>575</v>
      </c>
      <c r="E129" s="51" t="s">
        <v>222</v>
      </c>
      <c r="G129">
        <v>125</v>
      </c>
    </row>
    <row r="130" spans="4:7" x14ac:dyDescent="0.2">
      <c r="D130" s="18">
        <v>570</v>
      </c>
      <c r="E130" s="51" t="s">
        <v>226</v>
      </c>
      <c r="G130">
        <v>126</v>
      </c>
    </row>
    <row r="131" spans="4:7" x14ac:dyDescent="0.2">
      <c r="D131" s="18">
        <v>565</v>
      </c>
      <c r="E131" s="51" t="s">
        <v>228</v>
      </c>
      <c r="G131">
        <v>127</v>
      </c>
    </row>
    <row r="132" spans="4:7" x14ac:dyDescent="0.2">
      <c r="D132" s="18">
        <v>560</v>
      </c>
      <c r="E132" s="51" t="s">
        <v>224</v>
      </c>
      <c r="G132">
        <v>128</v>
      </c>
    </row>
    <row r="133" spans="4:7" x14ac:dyDescent="0.2">
      <c r="D133" s="18">
        <v>555</v>
      </c>
      <c r="E133" s="51" t="s">
        <v>230</v>
      </c>
      <c r="G133">
        <v>129</v>
      </c>
    </row>
    <row r="134" spans="4:7" x14ac:dyDescent="0.2">
      <c r="D134" s="18">
        <v>550</v>
      </c>
      <c r="E134" s="51" t="s">
        <v>233</v>
      </c>
      <c r="G134">
        <v>130</v>
      </c>
    </row>
    <row r="135" spans="4:7" x14ac:dyDescent="0.2">
      <c r="D135" s="18">
        <v>545</v>
      </c>
      <c r="E135" s="51" t="s">
        <v>227</v>
      </c>
      <c r="G135">
        <v>131</v>
      </c>
    </row>
    <row r="136" spans="4:7" x14ac:dyDescent="0.2">
      <c r="D136" s="18">
        <v>540</v>
      </c>
      <c r="E136" s="51" t="s">
        <v>225</v>
      </c>
      <c r="G136">
        <v>132</v>
      </c>
    </row>
    <row r="137" spans="4:7" x14ac:dyDescent="0.2">
      <c r="D137" s="18">
        <v>535</v>
      </c>
      <c r="E137" s="51" t="s">
        <v>221</v>
      </c>
      <c r="G137">
        <v>133</v>
      </c>
    </row>
    <row r="138" spans="4:7" x14ac:dyDescent="0.2">
      <c r="D138" s="18">
        <v>530</v>
      </c>
      <c r="E138" s="51" t="s">
        <v>229</v>
      </c>
      <c r="G138">
        <v>134</v>
      </c>
    </row>
    <row r="139" spans="4:7" x14ac:dyDescent="0.2">
      <c r="D139" s="18">
        <v>525</v>
      </c>
      <c r="E139" s="51" t="s">
        <v>232</v>
      </c>
      <c r="G139">
        <v>135</v>
      </c>
    </row>
    <row r="140" spans="4:7" x14ac:dyDescent="0.2">
      <c r="D140" s="18">
        <v>520</v>
      </c>
      <c r="E140" s="51" t="s">
        <v>232</v>
      </c>
      <c r="G140">
        <v>136</v>
      </c>
    </row>
    <row r="141" spans="4:7" x14ac:dyDescent="0.2">
      <c r="D141" s="18">
        <v>515</v>
      </c>
      <c r="E141" s="51" t="s">
        <v>223</v>
      </c>
      <c r="G141">
        <v>137</v>
      </c>
    </row>
    <row r="142" spans="4:7" x14ac:dyDescent="0.2">
      <c r="D142" s="18">
        <v>510</v>
      </c>
      <c r="E142" s="51" t="s">
        <v>220</v>
      </c>
      <c r="G142">
        <v>138</v>
      </c>
    </row>
    <row r="143" spans="4:7" x14ac:dyDescent="0.2">
      <c r="D143" s="18">
        <v>505</v>
      </c>
      <c r="E143" s="51" t="s">
        <v>433</v>
      </c>
      <c r="G143">
        <v>139</v>
      </c>
    </row>
    <row r="144" spans="4:7" x14ac:dyDescent="0.2">
      <c r="D144" s="18">
        <v>500</v>
      </c>
      <c r="E144" s="51" t="s">
        <v>499</v>
      </c>
      <c r="G144">
        <v>140</v>
      </c>
    </row>
    <row r="145" spans="4:7" x14ac:dyDescent="0.2">
      <c r="D145" s="18">
        <v>495</v>
      </c>
      <c r="E145" s="51" t="s">
        <v>434</v>
      </c>
      <c r="G145">
        <v>141</v>
      </c>
    </row>
    <row r="146" spans="4:7" x14ac:dyDescent="0.2">
      <c r="D146" s="18">
        <v>490</v>
      </c>
      <c r="E146" s="51" t="s">
        <v>328</v>
      </c>
      <c r="G146">
        <v>142</v>
      </c>
    </row>
    <row r="147" spans="4:7" x14ac:dyDescent="0.2">
      <c r="D147" s="18">
        <v>485</v>
      </c>
      <c r="E147" s="51" t="s">
        <v>311</v>
      </c>
      <c r="G147">
        <v>143</v>
      </c>
    </row>
    <row r="148" spans="4:7" x14ac:dyDescent="0.2">
      <c r="D148" s="18">
        <v>480</v>
      </c>
      <c r="E148" s="51" t="s">
        <v>312</v>
      </c>
      <c r="G148">
        <v>144</v>
      </c>
    </row>
    <row r="149" spans="4:7" x14ac:dyDescent="0.2">
      <c r="D149" s="18">
        <v>475</v>
      </c>
      <c r="E149" s="51" t="s">
        <v>316</v>
      </c>
      <c r="G149">
        <v>145</v>
      </c>
    </row>
    <row r="150" spans="4:7" x14ac:dyDescent="0.2">
      <c r="D150" s="18">
        <v>470</v>
      </c>
      <c r="E150" s="51" t="s">
        <v>313</v>
      </c>
      <c r="G150">
        <v>146</v>
      </c>
    </row>
    <row r="151" spans="4:7" x14ac:dyDescent="0.2">
      <c r="D151" s="18">
        <v>465</v>
      </c>
      <c r="E151" s="51" t="s">
        <v>314</v>
      </c>
      <c r="G151">
        <v>147</v>
      </c>
    </row>
    <row r="152" spans="4:7" x14ac:dyDescent="0.2">
      <c r="D152" s="18">
        <v>460</v>
      </c>
      <c r="E152" s="51" t="s">
        <v>315</v>
      </c>
      <c r="G152">
        <v>148</v>
      </c>
    </row>
    <row r="153" spans="4:7" x14ac:dyDescent="0.2">
      <c r="D153" s="18">
        <v>455</v>
      </c>
      <c r="E153" s="51" t="s">
        <v>496</v>
      </c>
      <c r="G153">
        <v>149</v>
      </c>
    </row>
    <row r="154" spans="4:7" x14ac:dyDescent="0.2">
      <c r="D154" s="18">
        <v>450</v>
      </c>
      <c r="E154" s="51" t="s">
        <v>256</v>
      </c>
      <c r="G154">
        <v>150</v>
      </c>
    </row>
    <row r="155" spans="4:7" x14ac:dyDescent="0.2">
      <c r="D155" s="18">
        <v>445</v>
      </c>
      <c r="E155" s="51" t="s">
        <v>365</v>
      </c>
      <c r="G155">
        <v>151</v>
      </c>
    </row>
    <row r="156" spans="4:7" x14ac:dyDescent="0.2">
      <c r="D156" s="18">
        <v>440</v>
      </c>
      <c r="E156" s="51" t="s">
        <v>255</v>
      </c>
      <c r="G156">
        <v>152</v>
      </c>
    </row>
    <row r="157" spans="4:7" x14ac:dyDescent="0.2">
      <c r="D157" s="18">
        <v>435</v>
      </c>
      <c r="E157" s="51" t="s">
        <v>247</v>
      </c>
      <c r="G157">
        <v>153</v>
      </c>
    </row>
    <row r="158" spans="4:7" x14ac:dyDescent="0.2">
      <c r="D158" s="18">
        <v>430</v>
      </c>
      <c r="E158" s="51" t="s">
        <v>259</v>
      </c>
      <c r="G158">
        <v>154</v>
      </c>
    </row>
    <row r="159" spans="4:7" x14ac:dyDescent="0.2">
      <c r="D159" s="18">
        <v>425</v>
      </c>
      <c r="E159" s="51" t="s">
        <v>243</v>
      </c>
      <c r="G159">
        <v>155</v>
      </c>
    </row>
    <row r="160" spans="4:7" x14ac:dyDescent="0.2">
      <c r="D160" s="18">
        <v>420</v>
      </c>
      <c r="E160" s="51" t="s">
        <v>250</v>
      </c>
      <c r="G160">
        <v>156</v>
      </c>
    </row>
    <row r="161" spans="4:7" x14ac:dyDescent="0.2">
      <c r="D161" s="18">
        <v>415</v>
      </c>
      <c r="E161" s="51" t="s">
        <v>241</v>
      </c>
      <c r="G161">
        <v>157</v>
      </c>
    </row>
    <row r="162" spans="4:7" x14ac:dyDescent="0.2">
      <c r="D162" s="18">
        <v>410</v>
      </c>
      <c r="E162" s="51" t="s">
        <v>366</v>
      </c>
      <c r="G162">
        <v>158</v>
      </c>
    </row>
    <row r="163" spans="4:7" x14ac:dyDescent="0.2">
      <c r="D163" s="18">
        <v>405</v>
      </c>
      <c r="E163" s="51" t="s">
        <v>254</v>
      </c>
      <c r="G163">
        <v>159</v>
      </c>
    </row>
    <row r="164" spans="4:7" x14ac:dyDescent="0.2">
      <c r="D164" s="18">
        <v>400</v>
      </c>
      <c r="E164" s="51" t="s">
        <v>244</v>
      </c>
      <c r="G164">
        <v>160</v>
      </c>
    </row>
    <row r="165" spans="4:7" x14ac:dyDescent="0.2">
      <c r="D165" s="18">
        <v>395</v>
      </c>
      <c r="E165" s="51" t="s">
        <v>248</v>
      </c>
      <c r="G165">
        <v>161</v>
      </c>
    </row>
    <row r="166" spans="4:7" x14ac:dyDescent="0.2">
      <c r="D166" s="18">
        <v>390</v>
      </c>
      <c r="E166" s="51" t="s">
        <v>251</v>
      </c>
      <c r="G166">
        <v>162</v>
      </c>
    </row>
    <row r="167" spans="4:7" x14ac:dyDescent="0.2">
      <c r="D167" s="18">
        <v>385</v>
      </c>
      <c r="E167" s="51" t="s">
        <v>258</v>
      </c>
      <c r="G167">
        <v>163</v>
      </c>
    </row>
    <row r="168" spans="4:7" x14ac:dyDescent="0.2">
      <c r="D168" s="18">
        <v>380</v>
      </c>
      <c r="E168" s="51" t="s">
        <v>281</v>
      </c>
      <c r="G168">
        <v>164</v>
      </c>
    </row>
    <row r="169" spans="4:7" x14ac:dyDescent="0.2">
      <c r="D169" s="18">
        <v>375</v>
      </c>
      <c r="E169" s="51" t="s">
        <v>252</v>
      </c>
      <c r="G169">
        <v>165</v>
      </c>
    </row>
    <row r="170" spans="4:7" x14ac:dyDescent="0.2">
      <c r="D170" s="18">
        <v>370</v>
      </c>
      <c r="E170" s="51" t="s">
        <v>246</v>
      </c>
      <c r="G170">
        <v>166</v>
      </c>
    </row>
    <row r="171" spans="4:7" x14ac:dyDescent="0.2">
      <c r="D171" s="18">
        <v>365</v>
      </c>
      <c r="E171" s="51" t="s">
        <v>253</v>
      </c>
      <c r="G171">
        <v>167</v>
      </c>
    </row>
    <row r="172" spans="4:7" x14ac:dyDescent="0.2">
      <c r="D172" s="18">
        <v>360</v>
      </c>
      <c r="E172" s="51" t="s">
        <v>245</v>
      </c>
      <c r="G172">
        <v>168</v>
      </c>
    </row>
    <row r="173" spans="4:7" x14ac:dyDescent="0.2">
      <c r="D173" s="18">
        <v>355</v>
      </c>
      <c r="E173" s="51" t="s">
        <v>280</v>
      </c>
      <c r="G173">
        <v>169</v>
      </c>
    </row>
    <row r="174" spans="4:7" x14ac:dyDescent="0.2">
      <c r="D174" s="18">
        <v>350</v>
      </c>
      <c r="E174" s="51" t="s">
        <v>257</v>
      </c>
      <c r="G174">
        <v>170</v>
      </c>
    </row>
    <row r="175" spans="4:7" x14ac:dyDescent="0.2">
      <c r="D175" s="18">
        <v>345</v>
      </c>
      <c r="E175" s="51" t="s">
        <v>282</v>
      </c>
      <c r="G175">
        <v>171</v>
      </c>
    </row>
    <row r="176" spans="4:7" x14ac:dyDescent="0.2">
      <c r="D176" s="18">
        <v>340</v>
      </c>
      <c r="E176" s="51" t="s">
        <v>249</v>
      </c>
      <c r="G176">
        <v>172</v>
      </c>
    </row>
    <row r="177" spans="4:7" x14ac:dyDescent="0.2">
      <c r="D177" s="18">
        <v>335</v>
      </c>
      <c r="E177" s="51" t="s">
        <v>493</v>
      </c>
      <c r="G177">
        <v>173</v>
      </c>
    </row>
    <row r="178" spans="4:7" x14ac:dyDescent="0.2">
      <c r="D178" s="18">
        <v>330</v>
      </c>
      <c r="E178" s="51" t="s">
        <v>193</v>
      </c>
      <c r="G178">
        <v>174</v>
      </c>
    </row>
    <row r="179" spans="4:7" x14ac:dyDescent="0.2">
      <c r="D179" s="18">
        <v>325</v>
      </c>
      <c r="E179" s="51" t="s">
        <v>482</v>
      </c>
      <c r="G179">
        <v>175</v>
      </c>
    </row>
    <row r="180" spans="4:7" x14ac:dyDescent="0.2">
      <c r="D180" s="18">
        <v>320</v>
      </c>
      <c r="E180" s="51" t="s">
        <v>196</v>
      </c>
      <c r="G180">
        <v>176</v>
      </c>
    </row>
    <row r="181" spans="4:7" x14ac:dyDescent="0.2">
      <c r="D181" s="18">
        <v>315</v>
      </c>
      <c r="E181" s="51" t="s">
        <v>198</v>
      </c>
      <c r="G181">
        <v>177</v>
      </c>
    </row>
    <row r="182" spans="4:7" x14ac:dyDescent="0.2">
      <c r="D182" s="18">
        <v>310</v>
      </c>
      <c r="E182" s="51" t="s">
        <v>194</v>
      </c>
      <c r="G182">
        <v>178</v>
      </c>
    </row>
    <row r="183" spans="4:7" x14ac:dyDescent="0.2">
      <c r="D183" s="18">
        <v>305</v>
      </c>
      <c r="E183" s="51" t="s">
        <v>199</v>
      </c>
      <c r="G183">
        <v>179</v>
      </c>
    </row>
    <row r="184" spans="4:7" x14ac:dyDescent="0.2">
      <c r="D184" s="18">
        <v>300</v>
      </c>
      <c r="E184" s="51" t="s">
        <v>197</v>
      </c>
      <c r="G184">
        <v>180</v>
      </c>
    </row>
    <row r="185" spans="4:7" x14ac:dyDescent="0.2">
      <c r="D185" s="18">
        <v>295</v>
      </c>
      <c r="E185" s="51" t="s">
        <v>195</v>
      </c>
      <c r="G185">
        <v>181</v>
      </c>
    </row>
    <row r="186" spans="4:7" x14ac:dyDescent="0.2">
      <c r="D186" s="18">
        <v>290</v>
      </c>
      <c r="E186" s="51" t="s">
        <v>504</v>
      </c>
      <c r="G186">
        <v>182</v>
      </c>
    </row>
    <row r="187" spans="4:7" x14ac:dyDescent="0.2">
      <c r="D187" s="18">
        <v>285</v>
      </c>
      <c r="E187" s="51" t="s">
        <v>324</v>
      </c>
      <c r="G187">
        <v>183</v>
      </c>
    </row>
    <row r="188" spans="4:7" x14ac:dyDescent="0.2">
      <c r="D188" s="18">
        <v>280</v>
      </c>
      <c r="E188" s="51" t="s">
        <v>323</v>
      </c>
      <c r="G188">
        <v>184</v>
      </c>
    </row>
    <row r="189" spans="4:7" x14ac:dyDescent="0.2">
      <c r="D189" s="18">
        <v>275</v>
      </c>
      <c r="E189" s="51" t="s">
        <v>319</v>
      </c>
      <c r="G189">
        <v>185</v>
      </c>
    </row>
    <row r="190" spans="4:7" x14ac:dyDescent="0.2">
      <c r="D190" s="18">
        <v>270</v>
      </c>
      <c r="E190" s="51" t="s">
        <v>320</v>
      </c>
      <c r="G190">
        <v>186</v>
      </c>
    </row>
    <row r="191" spans="4:7" x14ac:dyDescent="0.2">
      <c r="D191" s="18">
        <v>265</v>
      </c>
      <c r="E191" s="51" t="s">
        <v>321</v>
      </c>
      <c r="G191">
        <v>187</v>
      </c>
    </row>
    <row r="192" spans="4:7" x14ac:dyDescent="0.2">
      <c r="D192" s="18">
        <v>260</v>
      </c>
      <c r="E192" s="51" t="s">
        <v>334</v>
      </c>
      <c r="G192">
        <v>188</v>
      </c>
    </row>
    <row r="193" spans="4:7" x14ac:dyDescent="0.2">
      <c r="D193" s="18">
        <v>255</v>
      </c>
      <c r="E193" s="51" t="s">
        <v>326</v>
      </c>
      <c r="G193">
        <v>189</v>
      </c>
    </row>
    <row r="194" spans="4:7" x14ac:dyDescent="0.2">
      <c r="D194" s="18">
        <v>250</v>
      </c>
      <c r="E194" s="51" t="s">
        <v>325</v>
      </c>
      <c r="G194">
        <v>190</v>
      </c>
    </row>
    <row r="195" spans="4:7" x14ac:dyDescent="0.2">
      <c r="D195" s="18">
        <v>245</v>
      </c>
      <c r="E195" s="51" t="s">
        <v>327</v>
      </c>
      <c r="G195">
        <v>191</v>
      </c>
    </row>
    <row r="196" spans="4:7" x14ac:dyDescent="0.2">
      <c r="D196" s="18">
        <v>240</v>
      </c>
      <c r="E196" s="51" t="s">
        <v>333</v>
      </c>
      <c r="G196">
        <v>192</v>
      </c>
    </row>
    <row r="197" spans="4:7" x14ac:dyDescent="0.2">
      <c r="D197" s="18">
        <v>235</v>
      </c>
      <c r="E197" s="51" t="s">
        <v>329</v>
      </c>
      <c r="G197">
        <v>193</v>
      </c>
    </row>
    <row r="198" spans="4:7" x14ac:dyDescent="0.2">
      <c r="D198" s="18">
        <v>230</v>
      </c>
      <c r="E198" s="51" t="s">
        <v>330</v>
      </c>
      <c r="G198">
        <v>194</v>
      </c>
    </row>
    <row r="199" spans="4:7" x14ac:dyDescent="0.2">
      <c r="D199" s="18">
        <v>225</v>
      </c>
      <c r="E199" s="51" t="s">
        <v>331</v>
      </c>
      <c r="G199">
        <v>195</v>
      </c>
    </row>
    <row r="200" spans="4:7" x14ac:dyDescent="0.2">
      <c r="D200" s="18">
        <v>220</v>
      </c>
      <c r="E200" s="51" t="s">
        <v>332</v>
      </c>
      <c r="G200">
        <v>196</v>
      </c>
    </row>
    <row r="201" spans="4:7" x14ac:dyDescent="0.2">
      <c r="D201" s="18">
        <v>215</v>
      </c>
      <c r="E201" s="51" t="s">
        <v>335</v>
      </c>
      <c r="G201">
        <v>197</v>
      </c>
    </row>
    <row r="202" spans="4:7" x14ac:dyDescent="0.2">
      <c r="D202" s="18">
        <v>210</v>
      </c>
      <c r="E202" s="51" t="s">
        <v>492</v>
      </c>
      <c r="G202">
        <v>198</v>
      </c>
    </row>
    <row r="203" spans="4:7" x14ac:dyDescent="0.2">
      <c r="D203" s="18">
        <v>205</v>
      </c>
      <c r="E203" s="51" t="s">
        <v>189</v>
      </c>
      <c r="G203">
        <v>199</v>
      </c>
    </row>
    <row r="204" spans="4:7" x14ac:dyDescent="0.2">
      <c r="D204" s="18">
        <v>200</v>
      </c>
      <c r="E204" s="51" t="s">
        <v>208</v>
      </c>
      <c r="G204">
        <v>200</v>
      </c>
    </row>
    <row r="205" spans="4:7" x14ac:dyDescent="0.2">
      <c r="D205" s="18">
        <v>195</v>
      </c>
      <c r="E205" s="51" t="s">
        <v>205</v>
      </c>
      <c r="G205">
        <v>201</v>
      </c>
    </row>
    <row r="206" spans="4:7" x14ac:dyDescent="0.2">
      <c r="D206" s="18">
        <v>190</v>
      </c>
      <c r="E206" s="51" t="s">
        <v>190</v>
      </c>
      <c r="G206">
        <v>202</v>
      </c>
    </row>
    <row r="207" spans="4:7" x14ac:dyDescent="0.2">
      <c r="D207" s="18">
        <v>185</v>
      </c>
      <c r="E207" s="51" t="s">
        <v>187</v>
      </c>
      <c r="G207">
        <v>203</v>
      </c>
    </row>
    <row r="208" spans="4:7" x14ac:dyDescent="0.2">
      <c r="D208" s="18">
        <v>180</v>
      </c>
      <c r="E208" s="51" t="s">
        <v>185</v>
      </c>
      <c r="G208">
        <v>204</v>
      </c>
    </row>
    <row r="209" spans="4:7" x14ac:dyDescent="0.2">
      <c r="D209" s="18">
        <v>175</v>
      </c>
      <c r="E209" s="51" t="s">
        <v>206</v>
      </c>
      <c r="G209">
        <v>205</v>
      </c>
    </row>
    <row r="210" spans="4:7" x14ac:dyDescent="0.2">
      <c r="D210" s="18">
        <v>170</v>
      </c>
      <c r="E210" s="51" t="s">
        <v>481</v>
      </c>
      <c r="G210">
        <v>206</v>
      </c>
    </row>
    <row r="211" spans="4:7" x14ac:dyDescent="0.2">
      <c r="D211" s="18">
        <v>165</v>
      </c>
      <c r="E211" s="51" t="s">
        <v>191</v>
      </c>
      <c r="G211">
        <v>207</v>
      </c>
    </row>
    <row r="212" spans="4:7" x14ac:dyDescent="0.2">
      <c r="D212" s="18">
        <v>160</v>
      </c>
      <c r="E212" s="51" t="s">
        <v>209</v>
      </c>
      <c r="G212">
        <v>208</v>
      </c>
    </row>
    <row r="213" spans="4:7" x14ac:dyDescent="0.2">
      <c r="D213" s="18">
        <v>155</v>
      </c>
      <c r="E213" s="51" t="s">
        <v>182</v>
      </c>
      <c r="G213">
        <v>209</v>
      </c>
    </row>
    <row r="214" spans="4:7" x14ac:dyDescent="0.2">
      <c r="D214" s="18">
        <v>150</v>
      </c>
      <c r="E214" s="51" t="s">
        <v>183</v>
      </c>
      <c r="G214">
        <v>210</v>
      </c>
    </row>
    <row r="215" spans="4:7" x14ac:dyDescent="0.2">
      <c r="D215" s="18">
        <v>145</v>
      </c>
      <c r="E215" s="51" t="s">
        <v>186</v>
      </c>
      <c r="G215">
        <v>211</v>
      </c>
    </row>
    <row r="216" spans="4:7" x14ac:dyDescent="0.2">
      <c r="D216" s="18">
        <v>140</v>
      </c>
      <c r="E216" s="51" t="s">
        <v>192</v>
      </c>
      <c r="G216">
        <v>212</v>
      </c>
    </row>
    <row r="217" spans="4:7" x14ac:dyDescent="0.2">
      <c r="D217" s="18">
        <v>135</v>
      </c>
      <c r="E217" s="51" t="s">
        <v>184</v>
      </c>
      <c r="G217">
        <v>213</v>
      </c>
    </row>
    <row r="218" spans="4:7" x14ac:dyDescent="0.2">
      <c r="D218" s="18">
        <v>130</v>
      </c>
      <c r="E218" s="51" t="s">
        <v>207</v>
      </c>
      <c r="G218">
        <v>214</v>
      </c>
    </row>
    <row r="219" spans="4:7" x14ac:dyDescent="0.2">
      <c r="D219" s="18">
        <v>125</v>
      </c>
      <c r="E219" s="51" t="s">
        <v>285</v>
      </c>
      <c r="G219">
        <v>215</v>
      </c>
    </row>
    <row r="220" spans="4:7" x14ac:dyDescent="0.2">
      <c r="D220" s="18">
        <v>120</v>
      </c>
      <c r="E220" s="51" t="s">
        <v>498</v>
      </c>
      <c r="G220">
        <v>216</v>
      </c>
    </row>
    <row r="221" spans="4:7" x14ac:dyDescent="0.2">
      <c r="D221" s="18">
        <v>115</v>
      </c>
      <c r="E221" s="51" t="s">
        <v>503</v>
      </c>
      <c r="G221">
        <v>217</v>
      </c>
    </row>
    <row r="222" spans="4:7" x14ac:dyDescent="0.2">
      <c r="D222" s="18">
        <v>110</v>
      </c>
      <c r="E222" s="51" t="s">
        <v>393</v>
      </c>
      <c r="G222">
        <v>218</v>
      </c>
    </row>
    <row r="223" spans="4:7" x14ac:dyDescent="0.2">
      <c r="D223" s="18">
        <v>105</v>
      </c>
      <c r="E223" s="51" t="s">
        <v>395</v>
      </c>
      <c r="G223">
        <v>219</v>
      </c>
    </row>
    <row r="224" spans="4:7" x14ac:dyDescent="0.2">
      <c r="D224" s="18">
        <v>100</v>
      </c>
      <c r="E224" s="51" t="s">
        <v>391</v>
      </c>
      <c r="G224">
        <v>220</v>
      </c>
    </row>
    <row r="225" spans="4:7" x14ac:dyDescent="0.2">
      <c r="D225" s="18">
        <v>95</v>
      </c>
      <c r="E225" s="51" t="s">
        <v>392</v>
      </c>
      <c r="G225">
        <v>221</v>
      </c>
    </row>
    <row r="226" spans="4:7" x14ac:dyDescent="0.2">
      <c r="D226" s="18">
        <v>90</v>
      </c>
      <c r="E226" s="51" t="s">
        <v>394</v>
      </c>
      <c r="G226">
        <v>222</v>
      </c>
    </row>
    <row r="227" spans="4:7" x14ac:dyDescent="0.2">
      <c r="D227" s="18">
        <v>85</v>
      </c>
      <c r="E227" s="51" t="s">
        <v>505</v>
      </c>
      <c r="G227">
        <v>223</v>
      </c>
    </row>
    <row r="228" spans="4:7" x14ac:dyDescent="0.2">
      <c r="D228" s="18">
        <v>80</v>
      </c>
      <c r="E228" s="51" t="s">
        <v>432</v>
      </c>
      <c r="G228">
        <v>224</v>
      </c>
    </row>
    <row r="229" spans="4:7" x14ac:dyDescent="0.2">
      <c r="D229" s="18">
        <v>75</v>
      </c>
      <c r="E229" s="51" t="s">
        <v>424</v>
      </c>
      <c r="G229">
        <v>225</v>
      </c>
    </row>
    <row r="230" spans="4:7" x14ac:dyDescent="0.2">
      <c r="D230" s="18">
        <v>70</v>
      </c>
      <c r="E230" s="51" t="s">
        <v>427</v>
      </c>
      <c r="G230">
        <v>226</v>
      </c>
    </row>
    <row r="231" spans="4:7" x14ac:dyDescent="0.2">
      <c r="D231" s="18">
        <v>65</v>
      </c>
      <c r="E231" s="51" t="s">
        <v>426</v>
      </c>
      <c r="G231">
        <v>227</v>
      </c>
    </row>
    <row r="232" spans="4:7" x14ac:dyDescent="0.2">
      <c r="D232" s="18">
        <v>60</v>
      </c>
      <c r="E232" s="51" t="s">
        <v>423</v>
      </c>
      <c r="G232">
        <v>228</v>
      </c>
    </row>
    <row r="233" spans="4:7" x14ac:dyDescent="0.2">
      <c r="D233" s="18">
        <v>55</v>
      </c>
      <c r="E233" s="51" t="s">
        <v>422</v>
      </c>
      <c r="G233">
        <v>229</v>
      </c>
    </row>
    <row r="234" spans="4:7" x14ac:dyDescent="0.2">
      <c r="D234" s="18">
        <v>50</v>
      </c>
      <c r="E234" s="51" t="s">
        <v>425</v>
      </c>
      <c r="G234">
        <v>230</v>
      </c>
    </row>
    <row r="235" spans="4:7" x14ac:dyDescent="0.2">
      <c r="E235" s="51" t="s">
        <v>435</v>
      </c>
      <c r="G235">
        <v>231</v>
      </c>
    </row>
    <row r="236" spans="4:7" x14ac:dyDescent="0.2">
      <c r="E236" s="51" t="s">
        <v>495</v>
      </c>
      <c r="G236">
        <v>232</v>
      </c>
    </row>
    <row r="237" spans="4:7" x14ac:dyDescent="0.2">
      <c r="E237" s="51" t="s">
        <v>211</v>
      </c>
      <c r="G237">
        <v>233</v>
      </c>
    </row>
    <row r="238" spans="4:7" x14ac:dyDescent="0.2">
      <c r="E238" s="51" t="s">
        <v>210</v>
      </c>
      <c r="G238">
        <v>234</v>
      </c>
    </row>
    <row r="239" spans="4:7" x14ac:dyDescent="0.2">
      <c r="E239" s="51" t="s">
        <v>202</v>
      </c>
      <c r="G239">
        <v>235</v>
      </c>
    </row>
    <row r="240" spans="4:7" x14ac:dyDescent="0.2">
      <c r="E240" s="51" t="s">
        <v>216</v>
      </c>
      <c r="G240">
        <v>236</v>
      </c>
    </row>
    <row r="241" spans="1:7" x14ac:dyDescent="0.2">
      <c r="E241" s="51" t="s">
        <v>204</v>
      </c>
      <c r="G241">
        <v>237</v>
      </c>
    </row>
    <row r="242" spans="1:7" x14ac:dyDescent="0.2">
      <c r="E242" s="51" t="s">
        <v>203</v>
      </c>
      <c r="G242">
        <v>238</v>
      </c>
    </row>
    <row r="243" spans="1:7" x14ac:dyDescent="0.2">
      <c r="E243" s="51" t="s">
        <v>214</v>
      </c>
      <c r="G243">
        <v>239</v>
      </c>
    </row>
    <row r="244" spans="1:7" x14ac:dyDescent="0.2">
      <c r="E244" s="51" t="s">
        <v>212</v>
      </c>
      <c r="G244">
        <v>240</v>
      </c>
    </row>
    <row r="245" spans="1:7" x14ac:dyDescent="0.2">
      <c r="E245" s="51" t="s">
        <v>219</v>
      </c>
      <c r="G245">
        <v>241</v>
      </c>
    </row>
    <row r="246" spans="1:7" x14ac:dyDescent="0.2">
      <c r="E246" s="51" t="s">
        <v>218</v>
      </c>
      <c r="G246">
        <v>242</v>
      </c>
    </row>
    <row r="247" spans="1:7" x14ac:dyDescent="0.2">
      <c r="E247" s="51" t="s">
        <v>367</v>
      </c>
      <c r="G247">
        <v>243</v>
      </c>
    </row>
    <row r="248" spans="1:7" x14ac:dyDescent="0.2">
      <c r="A248" s="7" t="s">
        <v>488</v>
      </c>
      <c r="E248" s="51" t="s">
        <v>283</v>
      </c>
      <c r="G248">
        <v>244</v>
      </c>
    </row>
    <row r="249" spans="1:7" x14ac:dyDescent="0.2">
      <c r="E249" s="51" t="s">
        <v>217</v>
      </c>
      <c r="G249">
        <v>245</v>
      </c>
    </row>
    <row r="250" spans="1:7" x14ac:dyDescent="0.2">
      <c r="E250" s="51" t="s">
        <v>201</v>
      </c>
      <c r="G250">
        <v>246</v>
      </c>
    </row>
    <row r="251" spans="1:7" x14ac:dyDescent="0.2">
      <c r="E251" s="51" t="s">
        <v>215</v>
      </c>
      <c r="G251">
        <v>247</v>
      </c>
    </row>
    <row r="252" spans="1:7" x14ac:dyDescent="0.2">
      <c r="E252" s="51" t="s">
        <v>419</v>
      </c>
      <c r="G252">
        <v>248</v>
      </c>
    </row>
    <row r="253" spans="1:7" x14ac:dyDescent="0.2">
      <c r="E253" s="51" t="s">
        <v>421</v>
      </c>
      <c r="G253">
        <v>249</v>
      </c>
    </row>
    <row r="254" spans="1:7" x14ac:dyDescent="0.2">
      <c r="E254" s="51" t="s">
        <v>420</v>
      </c>
      <c r="G254">
        <v>250</v>
      </c>
    </row>
    <row r="255" spans="1:7" x14ac:dyDescent="0.2">
      <c r="E255" s="51" t="s">
        <v>231</v>
      </c>
      <c r="G255">
        <v>251</v>
      </c>
    </row>
    <row r="256" spans="1:7" x14ac:dyDescent="0.2">
      <c r="E256" s="51" t="s">
        <v>213</v>
      </c>
      <c r="G256">
        <v>252</v>
      </c>
    </row>
    <row r="257" spans="5:7" x14ac:dyDescent="0.2">
      <c r="E257" s="51" t="s">
        <v>286</v>
      </c>
      <c r="G257">
        <v>253</v>
      </c>
    </row>
    <row r="258" spans="5:7" x14ac:dyDescent="0.2">
      <c r="E258" s="51" t="s">
        <v>287</v>
      </c>
      <c r="G258">
        <v>254</v>
      </c>
    </row>
    <row r="259" spans="5:7" x14ac:dyDescent="0.2">
      <c r="E259" s="51" t="s">
        <v>200</v>
      </c>
      <c r="G259">
        <v>255</v>
      </c>
    </row>
    <row r="260" spans="5:7" x14ac:dyDescent="0.2">
      <c r="E260" s="51" t="s">
        <v>242</v>
      </c>
      <c r="G260">
        <v>256</v>
      </c>
    </row>
    <row r="261" spans="5:7" x14ac:dyDescent="0.2">
      <c r="E261" s="51" t="s">
        <v>336</v>
      </c>
      <c r="G261">
        <v>257</v>
      </c>
    </row>
    <row r="262" spans="5:7" x14ac:dyDescent="0.2">
      <c r="E262" s="51" t="s">
        <v>491</v>
      </c>
      <c r="G262">
        <v>258</v>
      </c>
    </row>
    <row r="263" spans="5:7" x14ac:dyDescent="0.2">
      <c r="E263" s="51" t="s">
        <v>487</v>
      </c>
      <c r="G263">
        <v>259</v>
      </c>
    </row>
    <row r="264" spans="5:7" x14ac:dyDescent="0.2">
      <c r="E264" s="51" t="s">
        <v>485</v>
      </c>
      <c r="G264">
        <v>260</v>
      </c>
    </row>
    <row r="265" spans="5:7" x14ac:dyDescent="0.2">
      <c r="E265" s="51" t="s">
        <v>483</v>
      </c>
      <c r="G265">
        <v>261</v>
      </c>
    </row>
    <row r="266" spans="5:7" x14ac:dyDescent="0.2">
      <c r="E266" s="51" t="s">
        <v>484</v>
      </c>
      <c r="G266">
        <v>262</v>
      </c>
    </row>
    <row r="267" spans="5:7" x14ac:dyDescent="0.2">
      <c r="E267" s="51" t="s">
        <v>486</v>
      </c>
      <c r="G267">
        <v>263</v>
      </c>
    </row>
    <row r="268" spans="5:7" x14ac:dyDescent="0.2">
      <c r="E268" s="51" t="s">
        <v>489</v>
      </c>
      <c r="G268">
        <v>264</v>
      </c>
    </row>
    <row r="269" spans="5:7" x14ac:dyDescent="0.2">
      <c r="E269" s="51" t="s">
        <v>497</v>
      </c>
      <c r="G269">
        <v>265</v>
      </c>
    </row>
    <row r="270" spans="5:7" x14ac:dyDescent="0.2">
      <c r="E270" s="51" t="s">
        <v>490</v>
      </c>
      <c r="G270">
        <v>266</v>
      </c>
    </row>
    <row r="271" spans="5:7" x14ac:dyDescent="0.2">
      <c r="E271" s="51" t="s">
        <v>429</v>
      </c>
      <c r="G271">
        <v>267</v>
      </c>
    </row>
    <row r="272" spans="5:7" x14ac:dyDescent="0.2">
      <c r="G272">
        <v>268</v>
      </c>
    </row>
    <row r="273" spans="7:7" x14ac:dyDescent="0.2">
      <c r="G273">
        <v>269</v>
      </c>
    </row>
    <row r="274" spans="7:7" x14ac:dyDescent="0.2">
      <c r="G274">
        <v>270</v>
      </c>
    </row>
    <row r="275" spans="7:7" x14ac:dyDescent="0.2">
      <c r="G275">
        <v>271</v>
      </c>
    </row>
    <row r="276" spans="7:7" x14ac:dyDescent="0.2">
      <c r="G276">
        <v>272</v>
      </c>
    </row>
    <row r="277" spans="7:7" x14ac:dyDescent="0.2">
      <c r="G277">
        <v>273</v>
      </c>
    </row>
    <row r="278" spans="7:7" x14ac:dyDescent="0.2">
      <c r="G278">
        <v>274</v>
      </c>
    </row>
    <row r="279" spans="7:7" x14ac:dyDescent="0.2">
      <c r="G279">
        <v>275</v>
      </c>
    </row>
    <row r="280" spans="7:7" x14ac:dyDescent="0.2">
      <c r="G280">
        <v>276</v>
      </c>
    </row>
    <row r="281" spans="7:7" x14ac:dyDescent="0.2">
      <c r="G281">
        <v>277</v>
      </c>
    </row>
    <row r="282" spans="7:7" x14ac:dyDescent="0.2">
      <c r="G282">
        <v>278</v>
      </c>
    </row>
    <row r="283" spans="7:7" x14ac:dyDescent="0.2">
      <c r="G283">
        <v>279</v>
      </c>
    </row>
    <row r="284" spans="7:7" x14ac:dyDescent="0.2">
      <c r="G284">
        <v>280</v>
      </c>
    </row>
    <row r="285" spans="7:7" x14ac:dyDescent="0.2">
      <c r="G285">
        <v>281</v>
      </c>
    </row>
    <row r="286" spans="7:7" x14ac:dyDescent="0.2">
      <c r="G286">
        <v>282</v>
      </c>
    </row>
    <row r="287" spans="7:7" x14ac:dyDescent="0.2">
      <c r="G287">
        <v>283</v>
      </c>
    </row>
    <row r="288" spans="7:7" x14ac:dyDescent="0.2">
      <c r="G288">
        <v>284</v>
      </c>
    </row>
    <row r="289" spans="7:7" x14ac:dyDescent="0.2">
      <c r="G289">
        <v>285</v>
      </c>
    </row>
    <row r="290" spans="7:7" x14ac:dyDescent="0.2">
      <c r="G290">
        <v>286</v>
      </c>
    </row>
    <row r="291" spans="7:7" x14ac:dyDescent="0.2">
      <c r="G291">
        <v>287</v>
      </c>
    </row>
    <row r="292" spans="7:7" x14ac:dyDescent="0.2">
      <c r="G292">
        <v>288</v>
      </c>
    </row>
    <row r="293" spans="7:7" x14ac:dyDescent="0.2">
      <c r="G293">
        <v>289</v>
      </c>
    </row>
    <row r="294" spans="7:7" x14ac:dyDescent="0.2">
      <c r="G294">
        <v>290</v>
      </c>
    </row>
    <row r="295" spans="7:7" x14ac:dyDescent="0.2">
      <c r="G295">
        <v>291</v>
      </c>
    </row>
    <row r="296" spans="7:7" x14ac:dyDescent="0.2">
      <c r="G296">
        <v>292</v>
      </c>
    </row>
    <row r="297" spans="7:7" x14ac:dyDescent="0.2">
      <c r="G297">
        <v>293</v>
      </c>
    </row>
    <row r="298" spans="7:7" x14ac:dyDescent="0.2">
      <c r="G298">
        <v>294</v>
      </c>
    </row>
    <row r="299" spans="7:7" x14ac:dyDescent="0.2">
      <c r="G299">
        <v>295</v>
      </c>
    </row>
    <row r="300" spans="7:7" x14ac:dyDescent="0.2">
      <c r="G300">
        <v>296</v>
      </c>
    </row>
    <row r="301" spans="7:7" x14ac:dyDescent="0.2">
      <c r="G301">
        <v>297</v>
      </c>
    </row>
    <row r="302" spans="7:7" x14ac:dyDescent="0.2">
      <c r="G302">
        <v>298</v>
      </c>
    </row>
    <row r="303" spans="7:7" x14ac:dyDescent="0.2">
      <c r="G303">
        <v>299</v>
      </c>
    </row>
    <row r="304" spans="7:7" x14ac:dyDescent="0.2">
      <c r="G304">
        <v>300</v>
      </c>
    </row>
    <row r="305" spans="7:7" x14ac:dyDescent="0.2">
      <c r="G305">
        <v>301</v>
      </c>
    </row>
    <row r="306" spans="7:7" x14ac:dyDescent="0.2">
      <c r="G306">
        <v>302</v>
      </c>
    </row>
    <row r="307" spans="7:7" x14ac:dyDescent="0.2">
      <c r="G307">
        <v>303</v>
      </c>
    </row>
    <row r="308" spans="7:7" x14ac:dyDescent="0.2">
      <c r="G308">
        <v>304</v>
      </c>
    </row>
    <row r="309" spans="7:7" x14ac:dyDescent="0.2">
      <c r="G309">
        <v>305</v>
      </c>
    </row>
    <row r="310" spans="7:7" x14ac:dyDescent="0.2">
      <c r="G310">
        <v>306</v>
      </c>
    </row>
    <row r="311" spans="7:7" x14ac:dyDescent="0.2">
      <c r="G311">
        <v>307</v>
      </c>
    </row>
    <row r="312" spans="7:7" x14ac:dyDescent="0.2">
      <c r="G312">
        <v>308</v>
      </c>
    </row>
    <row r="313" spans="7:7" x14ac:dyDescent="0.2">
      <c r="G313">
        <v>309</v>
      </c>
    </row>
    <row r="314" spans="7:7" x14ac:dyDescent="0.2">
      <c r="G314">
        <v>310</v>
      </c>
    </row>
    <row r="315" spans="7:7" x14ac:dyDescent="0.2">
      <c r="G315">
        <v>311</v>
      </c>
    </row>
    <row r="316" spans="7:7" x14ac:dyDescent="0.2">
      <c r="G316">
        <v>312</v>
      </c>
    </row>
    <row r="317" spans="7:7" x14ac:dyDescent="0.2">
      <c r="G317">
        <v>313</v>
      </c>
    </row>
    <row r="318" spans="7:7" x14ac:dyDescent="0.2">
      <c r="G318">
        <v>314</v>
      </c>
    </row>
    <row r="319" spans="7:7" x14ac:dyDescent="0.2">
      <c r="G319">
        <v>315</v>
      </c>
    </row>
    <row r="320" spans="7:7" x14ac:dyDescent="0.2">
      <c r="G320">
        <v>316</v>
      </c>
    </row>
    <row r="321" spans="7:7" x14ac:dyDescent="0.2">
      <c r="G321">
        <v>317</v>
      </c>
    </row>
    <row r="322" spans="7:7" x14ac:dyDescent="0.2">
      <c r="G322">
        <v>318</v>
      </c>
    </row>
    <row r="323" spans="7:7" x14ac:dyDescent="0.2">
      <c r="G323">
        <v>319</v>
      </c>
    </row>
    <row r="324" spans="7:7" x14ac:dyDescent="0.2">
      <c r="G324">
        <v>320</v>
      </c>
    </row>
    <row r="325" spans="7:7" x14ac:dyDescent="0.2">
      <c r="G325">
        <v>321</v>
      </c>
    </row>
    <row r="326" spans="7:7" x14ac:dyDescent="0.2">
      <c r="G326">
        <v>322</v>
      </c>
    </row>
    <row r="327" spans="7:7" x14ac:dyDescent="0.2">
      <c r="G327">
        <v>323</v>
      </c>
    </row>
    <row r="328" spans="7:7" x14ac:dyDescent="0.2">
      <c r="G328">
        <v>324</v>
      </c>
    </row>
    <row r="329" spans="7:7" x14ac:dyDescent="0.2">
      <c r="G329">
        <v>325</v>
      </c>
    </row>
    <row r="330" spans="7:7" x14ac:dyDescent="0.2">
      <c r="G330">
        <v>326</v>
      </c>
    </row>
    <row r="331" spans="7:7" x14ac:dyDescent="0.2">
      <c r="G331">
        <v>327</v>
      </c>
    </row>
    <row r="332" spans="7:7" x14ac:dyDescent="0.2">
      <c r="G332">
        <v>328</v>
      </c>
    </row>
    <row r="333" spans="7:7" x14ac:dyDescent="0.2">
      <c r="G333">
        <v>329</v>
      </c>
    </row>
    <row r="334" spans="7:7" x14ac:dyDescent="0.2">
      <c r="G334">
        <v>330</v>
      </c>
    </row>
    <row r="335" spans="7:7" x14ac:dyDescent="0.2">
      <c r="G335">
        <v>331</v>
      </c>
    </row>
    <row r="336" spans="7:7" x14ac:dyDescent="0.2">
      <c r="G336">
        <v>332</v>
      </c>
    </row>
    <row r="337" spans="7:7" x14ac:dyDescent="0.2">
      <c r="G337">
        <v>333</v>
      </c>
    </row>
    <row r="338" spans="7:7" x14ac:dyDescent="0.2">
      <c r="G338">
        <v>334</v>
      </c>
    </row>
    <row r="339" spans="7:7" x14ac:dyDescent="0.2">
      <c r="G339">
        <v>335</v>
      </c>
    </row>
    <row r="340" spans="7:7" x14ac:dyDescent="0.2">
      <c r="G340">
        <v>336</v>
      </c>
    </row>
    <row r="341" spans="7:7" x14ac:dyDescent="0.2">
      <c r="G341">
        <v>337</v>
      </c>
    </row>
    <row r="342" spans="7:7" x14ac:dyDescent="0.2">
      <c r="G342">
        <v>338</v>
      </c>
    </row>
    <row r="343" spans="7:7" x14ac:dyDescent="0.2">
      <c r="G343">
        <v>339</v>
      </c>
    </row>
    <row r="344" spans="7:7" x14ac:dyDescent="0.2">
      <c r="G344">
        <v>340</v>
      </c>
    </row>
    <row r="345" spans="7:7" x14ac:dyDescent="0.2">
      <c r="G345">
        <v>341</v>
      </c>
    </row>
    <row r="346" spans="7:7" x14ac:dyDescent="0.2">
      <c r="G346">
        <v>342</v>
      </c>
    </row>
    <row r="347" spans="7:7" x14ac:dyDescent="0.2">
      <c r="G347">
        <v>343</v>
      </c>
    </row>
    <row r="348" spans="7:7" x14ac:dyDescent="0.2">
      <c r="G348">
        <v>344</v>
      </c>
    </row>
    <row r="349" spans="7:7" x14ac:dyDescent="0.2">
      <c r="G349">
        <v>345</v>
      </c>
    </row>
    <row r="350" spans="7:7" x14ac:dyDescent="0.2">
      <c r="G350">
        <v>346</v>
      </c>
    </row>
    <row r="351" spans="7:7" x14ac:dyDescent="0.2">
      <c r="G351">
        <v>347</v>
      </c>
    </row>
    <row r="352" spans="7:7" x14ac:dyDescent="0.2">
      <c r="G352">
        <v>348</v>
      </c>
    </row>
    <row r="353" spans="7:7" x14ac:dyDescent="0.2">
      <c r="G353">
        <v>349</v>
      </c>
    </row>
    <row r="354" spans="7:7" x14ac:dyDescent="0.2">
      <c r="G354">
        <v>350</v>
      </c>
    </row>
    <row r="355" spans="7:7" x14ac:dyDescent="0.2">
      <c r="G355">
        <v>351</v>
      </c>
    </row>
    <row r="356" spans="7:7" x14ac:dyDescent="0.2">
      <c r="G356">
        <v>352</v>
      </c>
    </row>
    <row r="357" spans="7:7" x14ac:dyDescent="0.2">
      <c r="G357">
        <v>353</v>
      </c>
    </row>
    <row r="358" spans="7:7" x14ac:dyDescent="0.2">
      <c r="G358">
        <v>354</v>
      </c>
    </row>
    <row r="359" spans="7:7" x14ac:dyDescent="0.2">
      <c r="G359">
        <v>355</v>
      </c>
    </row>
    <row r="360" spans="7:7" x14ac:dyDescent="0.2">
      <c r="G360">
        <v>356</v>
      </c>
    </row>
    <row r="361" spans="7:7" x14ac:dyDescent="0.2">
      <c r="G361">
        <v>357</v>
      </c>
    </row>
    <row r="362" spans="7:7" x14ac:dyDescent="0.2">
      <c r="G362">
        <v>358</v>
      </c>
    </row>
    <row r="363" spans="7:7" x14ac:dyDescent="0.2">
      <c r="G363">
        <v>359</v>
      </c>
    </row>
    <row r="364" spans="7:7" x14ac:dyDescent="0.2">
      <c r="G364">
        <v>360</v>
      </c>
    </row>
    <row r="365" spans="7:7" x14ac:dyDescent="0.2">
      <c r="G365">
        <v>361</v>
      </c>
    </row>
    <row r="366" spans="7:7" x14ac:dyDescent="0.2">
      <c r="G366">
        <v>362</v>
      </c>
    </row>
    <row r="367" spans="7:7" x14ac:dyDescent="0.2">
      <c r="G367">
        <v>363</v>
      </c>
    </row>
    <row r="368" spans="7:7" x14ac:dyDescent="0.2">
      <c r="G368">
        <v>364</v>
      </c>
    </row>
    <row r="369" spans="7:7" x14ac:dyDescent="0.2">
      <c r="G369">
        <v>365</v>
      </c>
    </row>
    <row r="370" spans="7:7" x14ac:dyDescent="0.2">
      <c r="G370">
        <v>366</v>
      </c>
    </row>
    <row r="371" spans="7:7" x14ac:dyDescent="0.2">
      <c r="G371">
        <v>367</v>
      </c>
    </row>
    <row r="372" spans="7:7" x14ac:dyDescent="0.2">
      <c r="G372">
        <v>368</v>
      </c>
    </row>
    <row r="373" spans="7:7" x14ac:dyDescent="0.2">
      <c r="G373">
        <v>369</v>
      </c>
    </row>
    <row r="374" spans="7:7" x14ac:dyDescent="0.2">
      <c r="G374">
        <v>370</v>
      </c>
    </row>
    <row r="375" spans="7:7" x14ac:dyDescent="0.2">
      <c r="G375">
        <v>371</v>
      </c>
    </row>
    <row r="376" spans="7:7" x14ac:dyDescent="0.2">
      <c r="G376">
        <v>372</v>
      </c>
    </row>
    <row r="377" spans="7:7" x14ac:dyDescent="0.2">
      <c r="G377">
        <v>373</v>
      </c>
    </row>
    <row r="378" spans="7:7" x14ac:dyDescent="0.2">
      <c r="G378">
        <v>374</v>
      </c>
    </row>
    <row r="379" spans="7:7" x14ac:dyDescent="0.2">
      <c r="G379">
        <v>375</v>
      </c>
    </row>
    <row r="380" spans="7:7" x14ac:dyDescent="0.2">
      <c r="G380">
        <v>376</v>
      </c>
    </row>
    <row r="381" spans="7:7" x14ac:dyDescent="0.2">
      <c r="G381">
        <v>377</v>
      </c>
    </row>
    <row r="382" spans="7:7" x14ac:dyDescent="0.2">
      <c r="G382">
        <v>378</v>
      </c>
    </row>
    <row r="383" spans="7:7" x14ac:dyDescent="0.2">
      <c r="G383">
        <v>379</v>
      </c>
    </row>
    <row r="384" spans="7:7" x14ac:dyDescent="0.2">
      <c r="G384">
        <v>380</v>
      </c>
    </row>
    <row r="385" spans="7:7" x14ac:dyDescent="0.2">
      <c r="G385">
        <v>381</v>
      </c>
    </row>
    <row r="386" spans="7:7" x14ac:dyDescent="0.2">
      <c r="G386">
        <v>382</v>
      </c>
    </row>
    <row r="387" spans="7:7" x14ac:dyDescent="0.2">
      <c r="G387">
        <v>383</v>
      </c>
    </row>
    <row r="388" spans="7:7" x14ac:dyDescent="0.2">
      <c r="G388">
        <v>384</v>
      </c>
    </row>
    <row r="389" spans="7:7" x14ac:dyDescent="0.2">
      <c r="G389">
        <v>385</v>
      </c>
    </row>
    <row r="390" spans="7:7" x14ac:dyDescent="0.2">
      <c r="G390">
        <v>386</v>
      </c>
    </row>
    <row r="391" spans="7:7" x14ac:dyDescent="0.2">
      <c r="G391">
        <v>387</v>
      </c>
    </row>
    <row r="392" spans="7:7" x14ac:dyDescent="0.2">
      <c r="G392">
        <v>388</v>
      </c>
    </row>
    <row r="393" spans="7:7" x14ac:dyDescent="0.2">
      <c r="G393">
        <v>389</v>
      </c>
    </row>
    <row r="394" spans="7:7" x14ac:dyDescent="0.2">
      <c r="G394">
        <v>390</v>
      </c>
    </row>
    <row r="395" spans="7:7" x14ac:dyDescent="0.2">
      <c r="G395">
        <v>391</v>
      </c>
    </row>
    <row r="396" spans="7:7" x14ac:dyDescent="0.2">
      <c r="G396">
        <v>392</v>
      </c>
    </row>
    <row r="397" spans="7:7" x14ac:dyDescent="0.2">
      <c r="G397">
        <v>393</v>
      </c>
    </row>
    <row r="398" spans="7:7" x14ac:dyDescent="0.2">
      <c r="G398">
        <v>394</v>
      </c>
    </row>
    <row r="399" spans="7:7" x14ac:dyDescent="0.2">
      <c r="G399">
        <v>395</v>
      </c>
    </row>
    <row r="400" spans="7:7" x14ac:dyDescent="0.2">
      <c r="G400">
        <v>396</v>
      </c>
    </row>
    <row r="401" spans="7:7" x14ac:dyDescent="0.2">
      <c r="G401">
        <v>397</v>
      </c>
    </row>
    <row r="402" spans="7:7" x14ac:dyDescent="0.2">
      <c r="G402">
        <v>398</v>
      </c>
    </row>
    <row r="403" spans="7:7" x14ac:dyDescent="0.2">
      <c r="G403">
        <v>399</v>
      </c>
    </row>
    <row r="404" spans="7:7" x14ac:dyDescent="0.2">
      <c r="G404">
        <v>400</v>
      </c>
    </row>
    <row r="405" spans="7:7" x14ac:dyDescent="0.2">
      <c r="G405">
        <v>401</v>
      </c>
    </row>
    <row r="406" spans="7:7" x14ac:dyDescent="0.2">
      <c r="G406">
        <v>402</v>
      </c>
    </row>
    <row r="407" spans="7:7" x14ac:dyDescent="0.2">
      <c r="G407">
        <v>403</v>
      </c>
    </row>
    <row r="408" spans="7:7" x14ac:dyDescent="0.2">
      <c r="G408">
        <v>404</v>
      </c>
    </row>
    <row r="409" spans="7:7" x14ac:dyDescent="0.2">
      <c r="G409">
        <v>405</v>
      </c>
    </row>
    <row r="410" spans="7:7" x14ac:dyDescent="0.2">
      <c r="G410">
        <v>406</v>
      </c>
    </row>
    <row r="411" spans="7:7" x14ac:dyDescent="0.2">
      <c r="G411">
        <v>407</v>
      </c>
    </row>
    <row r="412" spans="7:7" x14ac:dyDescent="0.2">
      <c r="G412">
        <v>408</v>
      </c>
    </row>
    <row r="413" spans="7:7" x14ac:dyDescent="0.2">
      <c r="G413">
        <v>409</v>
      </c>
    </row>
    <row r="414" spans="7:7" x14ac:dyDescent="0.2">
      <c r="G414">
        <v>410</v>
      </c>
    </row>
    <row r="415" spans="7:7" x14ac:dyDescent="0.2">
      <c r="G415">
        <v>411</v>
      </c>
    </row>
    <row r="416" spans="7:7" x14ac:dyDescent="0.2">
      <c r="G416">
        <v>412</v>
      </c>
    </row>
    <row r="417" spans="7:7" x14ac:dyDescent="0.2">
      <c r="G417">
        <v>413</v>
      </c>
    </row>
    <row r="418" spans="7:7" x14ac:dyDescent="0.2">
      <c r="G418">
        <v>414</v>
      </c>
    </row>
    <row r="419" spans="7:7" x14ac:dyDescent="0.2">
      <c r="G419">
        <v>415</v>
      </c>
    </row>
    <row r="420" spans="7:7" x14ac:dyDescent="0.2">
      <c r="G420">
        <v>416</v>
      </c>
    </row>
    <row r="421" spans="7:7" x14ac:dyDescent="0.2">
      <c r="G421">
        <v>417</v>
      </c>
    </row>
    <row r="422" spans="7:7" x14ac:dyDescent="0.2">
      <c r="G422">
        <v>418</v>
      </c>
    </row>
    <row r="423" spans="7:7" x14ac:dyDescent="0.2">
      <c r="G423">
        <v>419</v>
      </c>
    </row>
    <row r="424" spans="7:7" x14ac:dyDescent="0.2">
      <c r="G424">
        <v>420</v>
      </c>
    </row>
    <row r="425" spans="7:7" x14ac:dyDescent="0.2">
      <c r="G425">
        <v>421</v>
      </c>
    </row>
    <row r="426" spans="7:7" x14ac:dyDescent="0.2">
      <c r="G426">
        <v>422</v>
      </c>
    </row>
    <row r="427" spans="7:7" x14ac:dyDescent="0.2">
      <c r="G427">
        <v>423</v>
      </c>
    </row>
    <row r="428" spans="7:7" x14ac:dyDescent="0.2">
      <c r="G428">
        <v>424</v>
      </c>
    </row>
    <row r="429" spans="7:7" x14ac:dyDescent="0.2">
      <c r="G429">
        <v>425</v>
      </c>
    </row>
    <row r="430" spans="7:7" x14ac:dyDescent="0.2">
      <c r="G430">
        <v>426</v>
      </c>
    </row>
    <row r="431" spans="7:7" x14ac:dyDescent="0.2">
      <c r="G431">
        <v>427</v>
      </c>
    </row>
    <row r="432" spans="7:7" x14ac:dyDescent="0.2">
      <c r="G432">
        <v>428</v>
      </c>
    </row>
    <row r="433" spans="7:7" x14ac:dyDescent="0.2">
      <c r="G433">
        <v>429</v>
      </c>
    </row>
    <row r="434" spans="7:7" x14ac:dyDescent="0.2">
      <c r="G434">
        <v>430</v>
      </c>
    </row>
    <row r="435" spans="7:7" x14ac:dyDescent="0.2">
      <c r="G435">
        <v>431</v>
      </c>
    </row>
    <row r="436" spans="7:7" x14ac:dyDescent="0.2">
      <c r="G436">
        <v>432</v>
      </c>
    </row>
    <row r="437" spans="7:7" x14ac:dyDescent="0.2">
      <c r="G437">
        <v>433</v>
      </c>
    </row>
    <row r="438" spans="7:7" x14ac:dyDescent="0.2">
      <c r="G438">
        <v>434</v>
      </c>
    </row>
    <row r="439" spans="7:7" x14ac:dyDescent="0.2">
      <c r="G439">
        <v>435</v>
      </c>
    </row>
    <row r="440" spans="7:7" x14ac:dyDescent="0.2">
      <c r="G440">
        <v>436</v>
      </c>
    </row>
    <row r="441" spans="7:7" x14ac:dyDescent="0.2">
      <c r="G441">
        <v>437</v>
      </c>
    </row>
    <row r="442" spans="7:7" x14ac:dyDescent="0.2">
      <c r="G442">
        <v>438</v>
      </c>
    </row>
    <row r="443" spans="7:7" x14ac:dyDescent="0.2">
      <c r="G443">
        <v>439</v>
      </c>
    </row>
    <row r="444" spans="7:7" x14ac:dyDescent="0.2">
      <c r="G444">
        <v>440</v>
      </c>
    </row>
    <row r="445" spans="7:7" x14ac:dyDescent="0.2">
      <c r="G445">
        <v>441</v>
      </c>
    </row>
    <row r="446" spans="7:7" x14ac:dyDescent="0.2">
      <c r="G446">
        <v>442</v>
      </c>
    </row>
    <row r="447" spans="7:7" x14ac:dyDescent="0.2">
      <c r="G447">
        <v>443</v>
      </c>
    </row>
    <row r="448" spans="7:7" x14ac:dyDescent="0.2">
      <c r="G448">
        <v>444</v>
      </c>
    </row>
    <row r="449" spans="7:7" x14ac:dyDescent="0.2">
      <c r="G449">
        <v>445</v>
      </c>
    </row>
    <row r="450" spans="7:7" x14ac:dyDescent="0.2">
      <c r="G450">
        <v>446</v>
      </c>
    </row>
    <row r="451" spans="7:7" x14ac:dyDescent="0.2">
      <c r="G451">
        <v>447</v>
      </c>
    </row>
    <row r="452" spans="7:7" x14ac:dyDescent="0.2">
      <c r="G452">
        <v>448</v>
      </c>
    </row>
    <row r="453" spans="7:7" x14ac:dyDescent="0.2">
      <c r="G453">
        <v>449</v>
      </c>
    </row>
    <row r="454" spans="7:7" x14ac:dyDescent="0.2">
      <c r="G454">
        <v>450</v>
      </c>
    </row>
    <row r="455" spans="7:7" x14ac:dyDescent="0.2">
      <c r="G455">
        <v>451</v>
      </c>
    </row>
    <row r="456" spans="7:7" x14ac:dyDescent="0.2">
      <c r="G456">
        <v>452</v>
      </c>
    </row>
    <row r="457" spans="7:7" x14ac:dyDescent="0.2">
      <c r="G457">
        <v>453</v>
      </c>
    </row>
    <row r="458" spans="7:7" x14ac:dyDescent="0.2">
      <c r="G458">
        <v>454</v>
      </c>
    </row>
    <row r="459" spans="7:7" x14ac:dyDescent="0.2">
      <c r="G459">
        <v>455</v>
      </c>
    </row>
    <row r="460" spans="7:7" x14ac:dyDescent="0.2">
      <c r="G460">
        <v>456</v>
      </c>
    </row>
    <row r="461" spans="7:7" x14ac:dyDescent="0.2">
      <c r="G461">
        <v>457</v>
      </c>
    </row>
    <row r="462" spans="7:7" x14ac:dyDescent="0.2">
      <c r="G462">
        <v>458</v>
      </c>
    </row>
    <row r="463" spans="7:7" x14ac:dyDescent="0.2">
      <c r="G463">
        <v>459</v>
      </c>
    </row>
    <row r="464" spans="7:7" x14ac:dyDescent="0.2">
      <c r="G464">
        <v>460</v>
      </c>
    </row>
    <row r="465" spans="7:7" x14ac:dyDescent="0.2">
      <c r="G465">
        <v>461</v>
      </c>
    </row>
    <row r="466" spans="7:7" x14ac:dyDescent="0.2">
      <c r="G466">
        <v>462</v>
      </c>
    </row>
    <row r="467" spans="7:7" x14ac:dyDescent="0.2">
      <c r="G467">
        <v>463</v>
      </c>
    </row>
    <row r="468" spans="7:7" x14ac:dyDescent="0.2">
      <c r="G468">
        <v>464</v>
      </c>
    </row>
    <row r="469" spans="7:7" x14ac:dyDescent="0.2">
      <c r="G469">
        <v>465</v>
      </c>
    </row>
    <row r="470" spans="7:7" x14ac:dyDescent="0.2">
      <c r="G470">
        <v>466</v>
      </c>
    </row>
    <row r="471" spans="7:7" x14ac:dyDescent="0.2">
      <c r="G471">
        <v>467</v>
      </c>
    </row>
    <row r="472" spans="7:7" x14ac:dyDescent="0.2">
      <c r="G472">
        <v>468</v>
      </c>
    </row>
    <row r="473" spans="7:7" x14ac:dyDescent="0.2">
      <c r="G473">
        <v>469</v>
      </c>
    </row>
    <row r="474" spans="7:7" x14ac:dyDescent="0.2">
      <c r="G474">
        <v>470</v>
      </c>
    </row>
    <row r="475" spans="7:7" x14ac:dyDescent="0.2">
      <c r="G475">
        <v>471</v>
      </c>
    </row>
    <row r="476" spans="7:7" x14ac:dyDescent="0.2">
      <c r="G476">
        <v>472</v>
      </c>
    </row>
    <row r="477" spans="7:7" x14ac:dyDescent="0.2">
      <c r="G477">
        <v>473</v>
      </c>
    </row>
    <row r="478" spans="7:7" x14ac:dyDescent="0.2">
      <c r="G478">
        <v>474</v>
      </c>
    </row>
    <row r="479" spans="7:7" x14ac:dyDescent="0.2">
      <c r="G479">
        <v>475</v>
      </c>
    </row>
    <row r="480" spans="7:7" x14ac:dyDescent="0.2">
      <c r="G480">
        <v>476</v>
      </c>
    </row>
    <row r="481" spans="7:7" x14ac:dyDescent="0.2">
      <c r="G481">
        <v>477</v>
      </c>
    </row>
    <row r="482" spans="7:7" x14ac:dyDescent="0.2">
      <c r="G482">
        <v>478</v>
      </c>
    </row>
    <row r="483" spans="7:7" x14ac:dyDescent="0.2">
      <c r="G483">
        <v>479</v>
      </c>
    </row>
    <row r="484" spans="7:7" x14ac:dyDescent="0.2">
      <c r="G484">
        <v>480</v>
      </c>
    </row>
    <row r="485" spans="7:7" x14ac:dyDescent="0.2">
      <c r="G485">
        <v>481</v>
      </c>
    </row>
    <row r="486" spans="7:7" x14ac:dyDescent="0.2">
      <c r="G486">
        <v>482</v>
      </c>
    </row>
    <row r="487" spans="7:7" x14ac:dyDescent="0.2">
      <c r="G487">
        <v>483</v>
      </c>
    </row>
    <row r="488" spans="7:7" x14ac:dyDescent="0.2">
      <c r="G488">
        <v>484</v>
      </c>
    </row>
    <row r="489" spans="7:7" x14ac:dyDescent="0.2">
      <c r="G489">
        <v>485</v>
      </c>
    </row>
    <row r="490" spans="7:7" x14ac:dyDescent="0.2">
      <c r="G490">
        <v>486</v>
      </c>
    </row>
    <row r="491" spans="7:7" x14ac:dyDescent="0.2">
      <c r="G491">
        <v>487</v>
      </c>
    </row>
    <row r="492" spans="7:7" x14ac:dyDescent="0.2">
      <c r="G492">
        <v>488</v>
      </c>
    </row>
    <row r="493" spans="7:7" x14ac:dyDescent="0.2">
      <c r="G493">
        <v>489</v>
      </c>
    </row>
    <row r="494" spans="7:7" x14ac:dyDescent="0.2">
      <c r="G494">
        <v>490</v>
      </c>
    </row>
    <row r="495" spans="7:7" x14ac:dyDescent="0.2">
      <c r="G495">
        <v>491</v>
      </c>
    </row>
    <row r="496" spans="7:7" x14ac:dyDescent="0.2">
      <c r="G496">
        <v>492</v>
      </c>
    </row>
    <row r="497" spans="7:7" x14ac:dyDescent="0.2">
      <c r="G497">
        <v>493</v>
      </c>
    </row>
    <row r="498" spans="7:7" x14ac:dyDescent="0.2">
      <c r="G498">
        <v>494</v>
      </c>
    </row>
    <row r="499" spans="7:7" x14ac:dyDescent="0.2">
      <c r="G499">
        <v>495</v>
      </c>
    </row>
    <row r="500" spans="7:7" x14ac:dyDescent="0.2">
      <c r="G500">
        <v>496</v>
      </c>
    </row>
    <row r="501" spans="7:7" x14ac:dyDescent="0.2">
      <c r="G501">
        <v>497</v>
      </c>
    </row>
    <row r="502" spans="7:7" x14ac:dyDescent="0.2">
      <c r="G502">
        <v>498</v>
      </c>
    </row>
    <row r="503" spans="7:7" x14ac:dyDescent="0.2">
      <c r="G503">
        <v>499</v>
      </c>
    </row>
    <row r="504" spans="7:7" x14ac:dyDescent="0.2">
      <c r="G504">
        <v>500</v>
      </c>
    </row>
    <row r="505" spans="7:7" x14ac:dyDescent="0.2">
      <c r="G505">
        <v>501</v>
      </c>
    </row>
    <row r="506" spans="7:7" x14ac:dyDescent="0.2">
      <c r="G506">
        <v>502</v>
      </c>
    </row>
    <row r="507" spans="7:7" x14ac:dyDescent="0.2">
      <c r="G507">
        <v>503</v>
      </c>
    </row>
    <row r="508" spans="7:7" x14ac:dyDescent="0.2">
      <c r="G508">
        <v>504</v>
      </c>
    </row>
    <row r="509" spans="7:7" x14ac:dyDescent="0.2">
      <c r="G509">
        <v>505</v>
      </c>
    </row>
    <row r="510" spans="7:7" x14ac:dyDescent="0.2">
      <c r="G510">
        <v>506</v>
      </c>
    </row>
    <row r="511" spans="7:7" x14ac:dyDescent="0.2">
      <c r="G511">
        <v>507</v>
      </c>
    </row>
    <row r="512" spans="7:7" x14ac:dyDescent="0.2">
      <c r="G512">
        <v>508</v>
      </c>
    </row>
    <row r="513" spans="7:7" x14ac:dyDescent="0.2">
      <c r="G513">
        <v>509</v>
      </c>
    </row>
    <row r="514" spans="7:7" x14ac:dyDescent="0.2">
      <c r="G514">
        <v>510</v>
      </c>
    </row>
    <row r="515" spans="7:7" x14ac:dyDescent="0.2">
      <c r="G515">
        <v>511</v>
      </c>
    </row>
    <row r="516" spans="7:7" x14ac:dyDescent="0.2">
      <c r="G516">
        <v>512</v>
      </c>
    </row>
    <row r="517" spans="7:7" x14ac:dyDescent="0.2">
      <c r="G517">
        <v>513</v>
      </c>
    </row>
    <row r="518" spans="7:7" x14ac:dyDescent="0.2">
      <c r="G518">
        <v>514</v>
      </c>
    </row>
    <row r="519" spans="7:7" x14ac:dyDescent="0.2">
      <c r="G519">
        <v>515</v>
      </c>
    </row>
    <row r="520" spans="7:7" x14ac:dyDescent="0.2">
      <c r="G520">
        <v>516</v>
      </c>
    </row>
    <row r="521" spans="7:7" x14ac:dyDescent="0.2">
      <c r="G521">
        <v>517</v>
      </c>
    </row>
    <row r="522" spans="7:7" x14ac:dyDescent="0.2">
      <c r="G522">
        <v>518</v>
      </c>
    </row>
    <row r="523" spans="7:7" x14ac:dyDescent="0.2">
      <c r="G523">
        <v>519</v>
      </c>
    </row>
    <row r="524" spans="7:7" x14ac:dyDescent="0.2">
      <c r="G524">
        <v>520</v>
      </c>
    </row>
    <row r="525" spans="7:7" x14ac:dyDescent="0.2">
      <c r="G525">
        <v>521</v>
      </c>
    </row>
    <row r="526" spans="7:7" x14ac:dyDescent="0.2">
      <c r="G526">
        <v>522</v>
      </c>
    </row>
    <row r="527" spans="7:7" x14ac:dyDescent="0.2">
      <c r="G527">
        <v>523</v>
      </c>
    </row>
    <row r="528" spans="7:7" x14ac:dyDescent="0.2">
      <c r="G528">
        <v>524</v>
      </c>
    </row>
    <row r="529" spans="7:7" x14ac:dyDescent="0.2">
      <c r="G529">
        <v>525</v>
      </c>
    </row>
    <row r="530" spans="7:7" x14ac:dyDescent="0.2">
      <c r="G530">
        <v>526</v>
      </c>
    </row>
    <row r="531" spans="7:7" x14ac:dyDescent="0.2">
      <c r="G531">
        <v>527</v>
      </c>
    </row>
    <row r="532" spans="7:7" x14ac:dyDescent="0.2">
      <c r="G532">
        <v>528</v>
      </c>
    </row>
    <row r="533" spans="7:7" x14ac:dyDescent="0.2">
      <c r="G533">
        <v>529</v>
      </c>
    </row>
    <row r="534" spans="7:7" x14ac:dyDescent="0.2">
      <c r="G534">
        <v>530</v>
      </c>
    </row>
    <row r="535" spans="7:7" x14ac:dyDescent="0.2">
      <c r="G535">
        <v>531</v>
      </c>
    </row>
    <row r="536" spans="7:7" x14ac:dyDescent="0.2">
      <c r="G536">
        <v>532</v>
      </c>
    </row>
    <row r="537" spans="7:7" x14ac:dyDescent="0.2">
      <c r="G537">
        <v>533</v>
      </c>
    </row>
    <row r="538" spans="7:7" x14ac:dyDescent="0.2">
      <c r="G538">
        <v>534</v>
      </c>
    </row>
    <row r="539" spans="7:7" x14ac:dyDescent="0.2">
      <c r="G539">
        <v>535</v>
      </c>
    </row>
    <row r="540" spans="7:7" x14ac:dyDescent="0.2">
      <c r="G540">
        <v>536</v>
      </c>
    </row>
    <row r="541" spans="7:7" x14ac:dyDescent="0.2">
      <c r="G541">
        <v>537</v>
      </c>
    </row>
    <row r="542" spans="7:7" x14ac:dyDescent="0.2">
      <c r="G542">
        <v>538</v>
      </c>
    </row>
    <row r="543" spans="7:7" x14ac:dyDescent="0.2">
      <c r="G543">
        <v>539</v>
      </c>
    </row>
    <row r="544" spans="7:7" x14ac:dyDescent="0.2">
      <c r="G544">
        <v>540</v>
      </c>
    </row>
    <row r="545" spans="7:7" x14ac:dyDescent="0.2">
      <c r="G545">
        <v>541</v>
      </c>
    </row>
    <row r="546" spans="7:7" x14ac:dyDescent="0.2">
      <c r="G546">
        <v>542</v>
      </c>
    </row>
    <row r="547" spans="7:7" x14ac:dyDescent="0.2">
      <c r="G547">
        <v>543</v>
      </c>
    </row>
    <row r="548" spans="7:7" x14ac:dyDescent="0.2">
      <c r="G548">
        <v>544</v>
      </c>
    </row>
    <row r="549" spans="7:7" x14ac:dyDescent="0.2">
      <c r="G549">
        <v>545</v>
      </c>
    </row>
    <row r="550" spans="7:7" x14ac:dyDescent="0.2">
      <c r="G550">
        <v>546</v>
      </c>
    </row>
    <row r="551" spans="7:7" x14ac:dyDescent="0.2">
      <c r="G551">
        <v>547</v>
      </c>
    </row>
    <row r="552" spans="7:7" x14ac:dyDescent="0.2">
      <c r="G552">
        <v>548</v>
      </c>
    </row>
    <row r="553" spans="7:7" x14ac:dyDescent="0.2">
      <c r="G553">
        <v>549</v>
      </c>
    </row>
    <row r="554" spans="7:7" x14ac:dyDescent="0.2">
      <c r="G554">
        <v>550</v>
      </c>
    </row>
    <row r="555" spans="7:7" x14ac:dyDescent="0.2">
      <c r="G555">
        <v>551</v>
      </c>
    </row>
    <row r="556" spans="7:7" x14ac:dyDescent="0.2">
      <c r="G556">
        <v>552</v>
      </c>
    </row>
    <row r="557" spans="7:7" x14ac:dyDescent="0.2">
      <c r="G557">
        <v>553</v>
      </c>
    </row>
    <row r="558" spans="7:7" x14ac:dyDescent="0.2">
      <c r="G558">
        <v>554</v>
      </c>
    </row>
    <row r="559" spans="7:7" x14ac:dyDescent="0.2">
      <c r="G559">
        <v>555</v>
      </c>
    </row>
    <row r="560" spans="7:7" x14ac:dyDescent="0.2">
      <c r="G560">
        <v>556</v>
      </c>
    </row>
    <row r="561" spans="7:7" x14ac:dyDescent="0.2">
      <c r="G561">
        <v>557</v>
      </c>
    </row>
    <row r="562" spans="7:7" x14ac:dyDescent="0.2">
      <c r="G562">
        <v>558</v>
      </c>
    </row>
    <row r="563" spans="7:7" x14ac:dyDescent="0.2">
      <c r="G563">
        <v>559</v>
      </c>
    </row>
    <row r="564" spans="7:7" x14ac:dyDescent="0.2">
      <c r="G564">
        <v>560</v>
      </c>
    </row>
    <row r="565" spans="7:7" x14ac:dyDescent="0.2">
      <c r="G565">
        <v>561</v>
      </c>
    </row>
    <row r="566" spans="7:7" x14ac:dyDescent="0.2">
      <c r="G566">
        <v>562</v>
      </c>
    </row>
    <row r="567" spans="7:7" x14ac:dyDescent="0.2">
      <c r="G567">
        <v>563</v>
      </c>
    </row>
    <row r="568" spans="7:7" x14ac:dyDescent="0.2">
      <c r="G568">
        <v>564</v>
      </c>
    </row>
    <row r="569" spans="7:7" x14ac:dyDescent="0.2">
      <c r="G569">
        <v>565</v>
      </c>
    </row>
    <row r="570" spans="7:7" x14ac:dyDescent="0.2">
      <c r="G570">
        <v>566</v>
      </c>
    </row>
    <row r="571" spans="7:7" x14ac:dyDescent="0.2">
      <c r="G571">
        <v>567</v>
      </c>
    </row>
    <row r="572" spans="7:7" x14ac:dyDescent="0.2">
      <c r="G572">
        <v>568</v>
      </c>
    </row>
    <row r="573" spans="7:7" x14ac:dyDescent="0.2">
      <c r="G573">
        <v>569</v>
      </c>
    </row>
    <row r="574" spans="7:7" x14ac:dyDescent="0.2">
      <c r="G574">
        <v>570</v>
      </c>
    </row>
    <row r="575" spans="7:7" x14ac:dyDescent="0.2">
      <c r="G575">
        <v>571</v>
      </c>
    </row>
    <row r="576" spans="7:7" x14ac:dyDescent="0.2">
      <c r="G576">
        <v>572</v>
      </c>
    </row>
    <row r="577" spans="7:7" x14ac:dyDescent="0.2">
      <c r="G577">
        <v>573</v>
      </c>
    </row>
    <row r="578" spans="7:7" x14ac:dyDescent="0.2">
      <c r="G578">
        <v>574</v>
      </c>
    </row>
    <row r="579" spans="7:7" x14ac:dyDescent="0.2">
      <c r="G579">
        <v>575</v>
      </c>
    </row>
    <row r="580" spans="7:7" x14ac:dyDescent="0.2">
      <c r="G580">
        <v>576</v>
      </c>
    </row>
    <row r="581" spans="7:7" x14ac:dyDescent="0.2">
      <c r="G581">
        <v>577</v>
      </c>
    </row>
    <row r="582" spans="7:7" x14ac:dyDescent="0.2">
      <c r="G582">
        <v>578</v>
      </c>
    </row>
    <row r="583" spans="7:7" x14ac:dyDescent="0.2">
      <c r="G583">
        <v>579</v>
      </c>
    </row>
    <row r="584" spans="7:7" x14ac:dyDescent="0.2">
      <c r="G584">
        <v>580</v>
      </c>
    </row>
    <row r="585" spans="7:7" x14ac:dyDescent="0.2">
      <c r="G585">
        <v>581</v>
      </c>
    </row>
    <row r="586" spans="7:7" x14ac:dyDescent="0.2">
      <c r="G586">
        <v>582</v>
      </c>
    </row>
    <row r="587" spans="7:7" x14ac:dyDescent="0.2">
      <c r="G587">
        <v>583</v>
      </c>
    </row>
    <row r="588" spans="7:7" x14ac:dyDescent="0.2">
      <c r="G588">
        <v>584</v>
      </c>
    </row>
    <row r="589" spans="7:7" x14ac:dyDescent="0.2">
      <c r="G589">
        <v>585</v>
      </c>
    </row>
    <row r="590" spans="7:7" x14ac:dyDescent="0.2">
      <c r="G590">
        <v>586</v>
      </c>
    </row>
    <row r="591" spans="7:7" x14ac:dyDescent="0.2">
      <c r="G591">
        <v>587</v>
      </c>
    </row>
    <row r="592" spans="7:7" x14ac:dyDescent="0.2">
      <c r="G592">
        <v>588</v>
      </c>
    </row>
    <row r="593" spans="7:7" x14ac:dyDescent="0.2">
      <c r="G593">
        <v>589</v>
      </c>
    </row>
    <row r="594" spans="7:7" x14ac:dyDescent="0.2">
      <c r="G594">
        <v>590</v>
      </c>
    </row>
    <row r="595" spans="7:7" x14ac:dyDescent="0.2">
      <c r="G595">
        <v>591</v>
      </c>
    </row>
    <row r="596" spans="7:7" x14ac:dyDescent="0.2">
      <c r="G596">
        <v>592</v>
      </c>
    </row>
    <row r="597" spans="7:7" x14ac:dyDescent="0.2">
      <c r="G597">
        <v>593</v>
      </c>
    </row>
    <row r="598" spans="7:7" x14ac:dyDescent="0.2">
      <c r="G598">
        <v>594</v>
      </c>
    </row>
    <row r="599" spans="7:7" x14ac:dyDescent="0.2">
      <c r="G599">
        <v>595</v>
      </c>
    </row>
    <row r="600" spans="7:7" x14ac:dyDescent="0.2">
      <c r="G600">
        <v>596</v>
      </c>
    </row>
    <row r="601" spans="7:7" x14ac:dyDescent="0.2">
      <c r="G601">
        <v>597</v>
      </c>
    </row>
    <row r="602" spans="7:7" x14ac:dyDescent="0.2">
      <c r="G602">
        <v>598</v>
      </c>
    </row>
    <row r="603" spans="7:7" x14ac:dyDescent="0.2">
      <c r="G603">
        <v>599</v>
      </c>
    </row>
    <row r="604" spans="7:7" x14ac:dyDescent="0.2">
      <c r="G604">
        <v>600</v>
      </c>
    </row>
    <row r="605" spans="7:7" x14ac:dyDescent="0.2">
      <c r="G605">
        <v>601</v>
      </c>
    </row>
    <row r="606" spans="7:7" x14ac:dyDescent="0.2">
      <c r="G606">
        <v>602</v>
      </c>
    </row>
    <row r="607" spans="7:7" x14ac:dyDescent="0.2">
      <c r="G607">
        <v>603</v>
      </c>
    </row>
    <row r="608" spans="7:7" x14ac:dyDescent="0.2">
      <c r="G608">
        <v>604</v>
      </c>
    </row>
    <row r="609" spans="7:7" x14ac:dyDescent="0.2">
      <c r="G609">
        <v>605</v>
      </c>
    </row>
    <row r="610" spans="7:7" x14ac:dyDescent="0.2">
      <c r="G610">
        <v>606</v>
      </c>
    </row>
    <row r="611" spans="7:7" x14ac:dyDescent="0.2">
      <c r="G611">
        <v>607</v>
      </c>
    </row>
    <row r="612" spans="7:7" x14ac:dyDescent="0.2">
      <c r="G612">
        <v>608</v>
      </c>
    </row>
    <row r="613" spans="7:7" x14ac:dyDescent="0.2">
      <c r="G613">
        <v>609</v>
      </c>
    </row>
    <row r="614" spans="7:7" x14ac:dyDescent="0.2">
      <c r="G614">
        <v>610</v>
      </c>
    </row>
    <row r="615" spans="7:7" x14ac:dyDescent="0.2">
      <c r="G615">
        <v>611</v>
      </c>
    </row>
    <row r="616" spans="7:7" x14ac:dyDescent="0.2">
      <c r="G616">
        <v>612</v>
      </c>
    </row>
    <row r="617" spans="7:7" x14ac:dyDescent="0.2">
      <c r="G617">
        <v>613</v>
      </c>
    </row>
    <row r="618" spans="7:7" x14ac:dyDescent="0.2">
      <c r="G618">
        <v>614</v>
      </c>
    </row>
    <row r="619" spans="7:7" x14ac:dyDescent="0.2">
      <c r="G619">
        <v>615</v>
      </c>
    </row>
    <row r="620" spans="7:7" x14ac:dyDescent="0.2">
      <c r="G620">
        <v>616</v>
      </c>
    </row>
    <row r="621" spans="7:7" x14ac:dyDescent="0.2">
      <c r="G621">
        <v>617</v>
      </c>
    </row>
    <row r="622" spans="7:7" x14ac:dyDescent="0.2">
      <c r="G622">
        <v>618</v>
      </c>
    </row>
    <row r="623" spans="7:7" x14ac:dyDescent="0.2">
      <c r="G623">
        <v>619</v>
      </c>
    </row>
    <row r="624" spans="7:7" x14ac:dyDescent="0.2">
      <c r="G624">
        <v>620</v>
      </c>
    </row>
    <row r="625" spans="7:7" x14ac:dyDescent="0.2">
      <c r="G625">
        <v>621</v>
      </c>
    </row>
    <row r="626" spans="7:7" x14ac:dyDescent="0.2">
      <c r="G626">
        <v>622</v>
      </c>
    </row>
    <row r="627" spans="7:7" x14ac:dyDescent="0.2">
      <c r="G627">
        <v>623</v>
      </c>
    </row>
    <row r="628" spans="7:7" x14ac:dyDescent="0.2">
      <c r="G628">
        <v>624</v>
      </c>
    </row>
    <row r="629" spans="7:7" x14ac:dyDescent="0.2">
      <c r="G629">
        <v>625</v>
      </c>
    </row>
    <row r="630" spans="7:7" x14ac:dyDescent="0.2">
      <c r="G630">
        <v>626</v>
      </c>
    </row>
    <row r="631" spans="7:7" x14ac:dyDescent="0.2">
      <c r="G631">
        <v>627</v>
      </c>
    </row>
    <row r="632" spans="7:7" x14ac:dyDescent="0.2">
      <c r="G632">
        <v>628</v>
      </c>
    </row>
    <row r="633" spans="7:7" x14ac:dyDescent="0.2">
      <c r="G633">
        <v>629</v>
      </c>
    </row>
    <row r="634" spans="7:7" x14ac:dyDescent="0.2">
      <c r="G634">
        <v>630</v>
      </c>
    </row>
    <row r="635" spans="7:7" x14ac:dyDescent="0.2">
      <c r="G635">
        <v>631</v>
      </c>
    </row>
    <row r="636" spans="7:7" x14ac:dyDescent="0.2">
      <c r="G636">
        <v>632</v>
      </c>
    </row>
    <row r="637" spans="7:7" x14ac:dyDescent="0.2">
      <c r="G637">
        <v>633</v>
      </c>
    </row>
    <row r="638" spans="7:7" x14ac:dyDescent="0.2">
      <c r="G638">
        <v>634</v>
      </c>
    </row>
    <row r="639" spans="7:7" x14ac:dyDescent="0.2">
      <c r="G639">
        <v>635</v>
      </c>
    </row>
    <row r="640" spans="7:7" x14ac:dyDescent="0.2">
      <c r="G640">
        <v>636</v>
      </c>
    </row>
    <row r="641" spans="7:7" x14ac:dyDescent="0.2">
      <c r="G641">
        <v>637</v>
      </c>
    </row>
    <row r="642" spans="7:7" x14ac:dyDescent="0.2">
      <c r="G642">
        <v>638</v>
      </c>
    </row>
    <row r="643" spans="7:7" x14ac:dyDescent="0.2">
      <c r="G643">
        <v>639</v>
      </c>
    </row>
    <row r="644" spans="7:7" x14ac:dyDescent="0.2">
      <c r="G644">
        <v>640</v>
      </c>
    </row>
    <row r="645" spans="7:7" x14ac:dyDescent="0.2">
      <c r="G645">
        <v>641</v>
      </c>
    </row>
    <row r="646" spans="7:7" x14ac:dyDescent="0.2">
      <c r="G646">
        <v>642</v>
      </c>
    </row>
    <row r="647" spans="7:7" x14ac:dyDescent="0.2">
      <c r="G647">
        <v>643</v>
      </c>
    </row>
    <row r="648" spans="7:7" x14ac:dyDescent="0.2">
      <c r="G648">
        <v>644</v>
      </c>
    </row>
    <row r="649" spans="7:7" x14ac:dyDescent="0.2">
      <c r="G649">
        <v>645</v>
      </c>
    </row>
    <row r="650" spans="7:7" x14ac:dyDescent="0.2">
      <c r="G650">
        <v>646</v>
      </c>
    </row>
    <row r="651" spans="7:7" x14ac:dyDescent="0.2">
      <c r="G651">
        <v>647</v>
      </c>
    </row>
    <row r="652" spans="7:7" x14ac:dyDescent="0.2">
      <c r="G652">
        <v>648</v>
      </c>
    </row>
    <row r="653" spans="7:7" x14ac:dyDescent="0.2">
      <c r="G653">
        <v>649</v>
      </c>
    </row>
    <row r="654" spans="7:7" x14ac:dyDescent="0.2">
      <c r="G654">
        <v>650</v>
      </c>
    </row>
    <row r="655" spans="7:7" x14ac:dyDescent="0.2">
      <c r="G655">
        <v>651</v>
      </c>
    </row>
    <row r="656" spans="7:7" x14ac:dyDescent="0.2">
      <c r="G656">
        <v>652</v>
      </c>
    </row>
    <row r="657" spans="7:7" x14ac:dyDescent="0.2">
      <c r="G657">
        <v>653</v>
      </c>
    </row>
    <row r="658" spans="7:7" x14ac:dyDescent="0.2">
      <c r="G658">
        <v>654</v>
      </c>
    </row>
    <row r="659" spans="7:7" x14ac:dyDescent="0.2">
      <c r="G659">
        <v>655</v>
      </c>
    </row>
    <row r="660" spans="7:7" x14ac:dyDescent="0.2">
      <c r="G660">
        <v>656</v>
      </c>
    </row>
    <row r="661" spans="7:7" x14ac:dyDescent="0.2">
      <c r="G661">
        <v>657</v>
      </c>
    </row>
    <row r="662" spans="7:7" x14ac:dyDescent="0.2">
      <c r="G662">
        <v>658</v>
      </c>
    </row>
    <row r="663" spans="7:7" x14ac:dyDescent="0.2">
      <c r="G663">
        <v>659</v>
      </c>
    </row>
    <row r="664" spans="7:7" x14ac:dyDescent="0.2">
      <c r="G664">
        <v>660</v>
      </c>
    </row>
    <row r="665" spans="7:7" x14ac:dyDescent="0.2">
      <c r="G665">
        <v>661</v>
      </c>
    </row>
    <row r="666" spans="7:7" x14ac:dyDescent="0.2">
      <c r="G666">
        <v>662</v>
      </c>
    </row>
    <row r="667" spans="7:7" x14ac:dyDescent="0.2">
      <c r="G667">
        <v>663</v>
      </c>
    </row>
    <row r="668" spans="7:7" x14ac:dyDescent="0.2">
      <c r="G668">
        <v>664</v>
      </c>
    </row>
    <row r="669" spans="7:7" x14ac:dyDescent="0.2">
      <c r="G669">
        <v>665</v>
      </c>
    </row>
    <row r="670" spans="7:7" x14ac:dyDescent="0.2">
      <c r="G670">
        <v>666</v>
      </c>
    </row>
    <row r="671" spans="7:7" x14ac:dyDescent="0.2">
      <c r="G671">
        <v>667</v>
      </c>
    </row>
    <row r="672" spans="7:7" x14ac:dyDescent="0.2">
      <c r="G672">
        <v>668</v>
      </c>
    </row>
    <row r="673" spans="7:7" x14ac:dyDescent="0.2">
      <c r="G673">
        <v>669</v>
      </c>
    </row>
    <row r="674" spans="7:7" x14ac:dyDescent="0.2">
      <c r="G674">
        <v>670</v>
      </c>
    </row>
    <row r="675" spans="7:7" x14ac:dyDescent="0.2">
      <c r="G675">
        <v>671</v>
      </c>
    </row>
    <row r="676" spans="7:7" x14ac:dyDescent="0.2">
      <c r="G676">
        <v>672</v>
      </c>
    </row>
    <row r="677" spans="7:7" x14ac:dyDescent="0.2">
      <c r="G677">
        <v>673</v>
      </c>
    </row>
    <row r="678" spans="7:7" x14ac:dyDescent="0.2">
      <c r="G678">
        <v>674</v>
      </c>
    </row>
    <row r="679" spans="7:7" x14ac:dyDescent="0.2">
      <c r="G679">
        <v>675</v>
      </c>
    </row>
    <row r="680" spans="7:7" x14ac:dyDescent="0.2">
      <c r="G680">
        <v>676</v>
      </c>
    </row>
    <row r="681" spans="7:7" x14ac:dyDescent="0.2">
      <c r="G681">
        <v>677</v>
      </c>
    </row>
    <row r="682" spans="7:7" x14ac:dyDescent="0.2">
      <c r="G682">
        <v>678</v>
      </c>
    </row>
    <row r="683" spans="7:7" x14ac:dyDescent="0.2">
      <c r="G683">
        <v>679</v>
      </c>
    </row>
    <row r="684" spans="7:7" x14ac:dyDescent="0.2">
      <c r="G684">
        <v>680</v>
      </c>
    </row>
    <row r="685" spans="7:7" x14ac:dyDescent="0.2">
      <c r="G685">
        <v>681</v>
      </c>
    </row>
    <row r="686" spans="7:7" x14ac:dyDescent="0.2">
      <c r="G686">
        <v>682</v>
      </c>
    </row>
    <row r="687" spans="7:7" x14ac:dyDescent="0.2">
      <c r="G687">
        <v>683</v>
      </c>
    </row>
    <row r="688" spans="7:7" x14ac:dyDescent="0.2">
      <c r="G688">
        <v>684</v>
      </c>
    </row>
    <row r="689" spans="7:7" x14ac:dyDescent="0.2">
      <c r="G689">
        <v>685</v>
      </c>
    </row>
    <row r="690" spans="7:7" x14ac:dyDescent="0.2">
      <c r="G690">
        <v>686</v>
      </c>
    </row>
    <row r="691" spans="7:7" x14ac:dyDescent="0.2">
      <c r="G691">
        <v>687</v>
      </c>
    </row>
    <row r="692" spans="7:7" x14ac:dyDescent="0.2">
      <c r="G692">
        <v>688</v>
      </c>
    </row>
    <row r="693" spans="7:7" x14ac:dyDescent="0.2">
      <c r="G693">
        <v>689</v>
      </c>
    </row>
    <row r="694" spans="7:7" x14ac:dyDescent="0.2">
      <c r="G694">
        <v>690</v>
      </c>
    </row>
    <row r="695" spans="7:7" x14ac:dyDescent="0.2">
      <c r="G695">
        <v>691</v>
      </c>
    </row>
    <row r="696" spans="7:7" x14ac:dyDescent="0.2">
      <c r="G696">
        <v>692</v>
      </c>
    </row>
    <row r="697" spans="7:7" x14ac:dyDescent="0.2">
      <c r="G697">
        <v>693</v>
      </c>
    </row>
    <row r="698" spans="7:7" x14ac:dyDescent="0.2">
      <c r="G698">
        <v>694</v>
      </c>
    </row>
    <row r="699" spans="7:7" x14ac:dyDescent="0.2">
      <c r="G699">
        <v>695</v>
      </c>
    </row>
    <row r="700" spans="7:7" x14ac:dyDescent="0.2">
      <c r="G700">
        <v>696</v>
      </c>
    </row>
    <row r="701" spans="7:7" x14ac:dyDescent="0.2">
      <c r="G701">
        <v>697</v>
      </c>
    </row>
    <row r="702" spans="7:7" x14ac:dyDescent="0.2">
      <c r="G702">
        <v>698</v>
      </c>
    </row>
    <row r="703" spans="7:7" x14ac:dyDescent="0.2">
      <c r="G703">
        <v>699</v>
      </c>
    </row>
    <row r="704" spans="7:7" x14ac:dyDescent="0.2">
      <c r="G704">
        <v>700</v>
      </c>
    </row>
    <row r="705" spans="7:7" x14ac:dyDescent="0.2">
      <c r="G705">
        <v>701</v>
      </c>
    </row>
    <row r="706" spans="7:7" x14ac:dyDescent="0.2">
      <c r="G706">
        <v>702</v>
      </c>
    </row>
    <row r="707" spans="7:7" x14ac:dyDescent="0.2">
      <c r="G707">
        <v>703</v>
      </c>
    </row>
    <row r="708" spans="7:7" x14ac:dyDescent="0.2">
      <c r="G708">
        <v>704</v>
      </c>
    </row>
    <row r="709" spans="7:7" x14ac:dyDescent="0.2">
      <c r="G709">
        <v>705</v>
      </c>
    </row>
    <row r="710" spans="7:7" x14ac:dyDescent="0.2">
      <c r="G710">
        <v>706</v>
      </c>
    </row>
    <row r="711" spans="7:7" x14ac:dyDescent="0.2">
      <c r="G711">
        <v>707</v>
      </c>
    </row>
    <row r="712" spans="7:7" x14ac:dyDescent="0.2">
      <c r="G712">
        <v>708</v>
      </c>
    </row>
    <row r="713" spans="7:7" x14ac:dyDescent="0.2">
      <c r="G713">
        <v>709</v>
      </c>
    </row>
    <row r="714" spans="7:7" x14ac:dyDescent="0.2">
      <c r="G714">
        <v>710</v>
      </c>
    </row>
    <row r="715" spans="7:7" x14ac:dyDescent="0.2">
      <c r="G715">
        <v>711</v>
      </c>
    </row>
    <row r="716" spans="7:7" x14ac:dyDescent="0.2">
      <c r="G716">
        <v>712</v>
      </c>
    </row>
    <row r="717" spans="7:7" x14ac:dyDescent="0.2">
      <c r="G717">
        <v>713</v>
      </c>
    </row>
    <row r="718" spans="7:7" x14ac:dyDescent="0.2">
      <c r="G718">
        <v>714</v>
      </c>
    </row>
    <row r="719" spans="7:7" x14ac:dyDescent="0.2">
      <c r="G719">
        <v>715</v>
      </c>
    </row>
    <row r="720" spans="7:7" x14ac:dyDescent="0.2">
      <c r="G720">
        <v>716</v>
      </c>
    </row>
    <row r="721" spans="7:7" x14ac:dyDescent="0.2">
      <c r="G721">
        <v>717</v>
      </c>
    </row>
    <row r="722" spans="7:7" x14ac:dyDescent="0.2">
      <c r="G722">
        <v>718</v>
      </c>
    </row>
    <row r="723" spans="7:7" x14ac:dyDescent="0.2">
      <c r="G723">
        <v>719</v>
      </c>
    </row>
    <row r="724" spans="7:7" x14ac:dyDescent="0.2">
      <c r="G724">
        <v>720</v>
      </c>
    </row>
    <row r="725" spans="7:7" x14ac:dyDescent="0.2">
      <c r="G725">
        <v>721</v>
      </c>
    </row>
    <row r="726" spans="7:7" x14ac:dyDescent="0.2">
      <c r="G726">
        <v>722</v>
      </c>
    </row>
    <row r="727" spans="7:7" x14ac:dyDescent="0.2">
      <c r="G727">
        <v>723</v>
      </c>
    </row>
    <row r="728" spans="7:7" x14ac:dyDescent="0.2">
      <c r="G728">
        <v>724</v>
      </c>
    </row>
    <row r="729" spans="7:7" x14ac:dyDescent="0.2">
      <c r="G729">
        <v>725</v>
      </c>
    </row>
    <row r="730" spans="7:7" x14ac:dyDescent="0.2">
      <c r="G730">
        <v>726</v>
      </c>
    </row>
    <row r="731" spans="7:7" x14ac:dyDescent="0.2">
      <c r="G731">
        <v>727</v>
      </c>
    </row>
    <row r="732" spans="7:7" x14ac:dyDescent="0.2">
      <c r="G732">
        <v>728</v>
      </c>
    </row>
    <row r="733" spans="7:7" x14ac:dyDescent="0.2">
      <c r="G733">
        <v>729</v>
      </c>
    </row>
    <row r="734" spans="7:7" x14ac:dyDescent="0.2">
      <c r="G734">
        <v>730</v>
      </c>
    </row>
    <row r="735" spans="7:7" x14ac:dyDescent="0.2">
      <c r="G735">
        <v>731</v>
      </c>
    </row>
    <row r="736" spans="7:7" x14ac:dyDescent="0.2">
      <c r="G736">
        <v>732</v>
      </c>
    </row>
    <row r="737" spans="7:7" x14ac:dyDescent="0.2">
      <c r="G737">
        <v>733</v>
      </c>
    </row>
    <row r="738" spans="7:7" x14ac:dyDescent="0.2">
      <c r="G738">
        <v>734</v>
      </c>
    </row>
    <row r="739" spans="7:7" x14ac:dyDescent="0.2">
      <c r="G739">
        <v>735</v>
      </c>
    </row>
    <row r="740" spans="7:7" x14ac:dyDescent="0.2">
      <c r="G740">
        <v>736</v>
      </c>
    </row>
    <row r="741" spans="7:7" x14ac:dyDescent="0.2">
      <c r="G741">
        <v>737</v>
      </c>
    </row>
    <row r="742" spans="7:7" x14ac:dyDescent="0.2">
      <c r="G742">
        <v>738</v>
      </c>
    </row>
    <row r="743" spans="7:7" x14ac:dyDescent="0.2">
      <c r="G743">
        <v>739</v>
      </c>
    </row>
    <row r="744" spans="7:7" x14ac:dyDescent="0.2">
      <c r="G744">
        <v>740</v>
      </c>
    </row>
    <row r="745" spans="7:7" x14ac:dyDescent="0.2">
      <c r="G745">
        <v>741</v>
      </c>
    </row>
    <row r="746" spans="7:7" x14ac:dyDescent="0.2">
      <c r="G746">
        <v>742</v>
      </c>
    </row>
    <row r="747" spans="7:7" x14ac:dyDescent="0.2">
      <c r="G747">
        <v>743</v>
      </c>
    </row>
    <row r="748" spans="7:7" x14ac:dyDescent="0.2">
      <c r="G748">
        <v>744</v>
      </c>
    </row>
    <row r="749" spans="7:7" x14ac:dyDescent="0.2">
      <c r="G749">
        <v>745</v>
      </c>
    </row>
    <row r="750" spans="7:7" x14ac:dyDescent="0.2">
      <c r="G750">
        <v>746</v>
      </c>
    </row>
    <row r="751" spans="7:7" x14ac:dyDescent="0.2">
      <c r="G751">
        <v>747</v>
      </c>
    </row>
    <row r="752" spans="7:7" x14ac:dyDescent="0.2">
      <c r="G752">
        <v>748</v>
      </c>
    </row>
    <row r="753" spans="7:7" x14ac:dyDescent="0.2">
      <c r="G753">
        <v>749</v>
      </c>
    </row>
    <row r="754" spans="7:7" x14ac:dyDescent="0.2">
      <c r="G754">
        <v>750</v>
      </c>
    </row>
    <row r="755" spans="7:7" x14ac:dyDescent="0.2">
      <c r="G755">
        <v>751</v>
      </c>
    </row>
    <row r="756" spans="7:7" x14ac:dyDescent="0.2">
      <c r="G756">
        <v>752</v>
      </c>
    </row>
    <row r="757" spans="7:7" x14ac:dyDescent="0.2">
      <c r="G757">
        <v>753</v>
      </c>
    </row>
    <row r="758" spans="7:7" x14ac:dyDescent="0.2">
      <c r="G758">
        <v>754</v>
      </c>
    </row>
    <row r="759" spans="7:7" x14ac:dyDescent="0.2">
      <c r="G759">
        <v>755</v>
      </c>
    </row>
    <row r="760" spans="7:7" x14ac:dyDescent="0.2">
      <c r="G760">
        <v>756</v>
      </c>
    </row>
    <row r="761" spans="7:7" x14ac:dyDescent="0.2">
      <c r="G761">
        <v>757</v>
      </c>
    </row>
    <row r="762" spans="7:7" x14ac:dyDescent="0.2">
      <c r="G762">
        <v>758</v>
      </c>
    </row>
    <row r="763" spans="7:7" x14ac:dyDescent="0.2">
      <c r="G763">
        <v>759</v>
      </c>
    </row>
    <row r="764" spans="7:7" x14ac:dyDescent="0.2">
      <c r="G764">
        <v>760</v>
      </c>
    </row>
    <row r="765" spans="7:7" x14ac:dyDescent="0.2">
      <c r="G765">
        <v>761</v>
      </c>
    </row>
    <row r="766" spans="7:7" x14ac:dyDescent="0.2">
      <c r="G766">
        <v>762</v>
      </c>
    </row>
    <row r="767" spans="7:7" x14ac:dyDescent="0.2">
      <c r="G767">
        <v>763</v>
      </c>
    </row>
    <row r="768" spans="7:7" x14ac:dyDescent="0.2">
      <c r="G768">
        <v>764</v>
      </c>
    </row>
    <row r="769" spans="7:7" x14ac:dyDescent="0.2">
      <c r="G769">
        <v>765</v>
      </c>
    </row>
    <row r="770" spans="7:7" x14ac:dyDescent="0.2">
      <c r="G770">
        <v>766</v>
      </c>
    </row>
    <row r="771" spans="7:7" x14ac:dyDescent="0.2">
      <c r="G771">
        <v>767</v>
      </c>
    </row>
    <row r="772" spans="7:7" x14ac:dyDescent="0.2">
      <c r="G772">
        <v>768</v>
      </c>
    </row>
    <row r="773" spans="7:7" x14ac:dyDescent="0.2">
      <c r="G773">
        <v>769</v>
      </c>
    </row>
    <row r="774" spans="7:7" x14ac:dyDescent="0.2">
      <c r="G774">
        <v>770</v>
      </c>
    </row>
    <row r="775" spans="7:7" x14ac:dyDescent="0.2">
      <c r="G775">
        <v>771</v>
      </c>
    </row>
    <row r="776" spans="7:7" x14ac:dyDescent="0.2">
      <c r="G776">
        <v>772</v>
      </c>
    </row>
    <row r="777" spans="7:7" x14ac:dyDescent="0.2">
      <c r="G777">
        <v>773</v>
      </c>
    </row>
    <row r="778" spans="7:7" x14ac:dyDescent="0.2">
      <c r="G778">
        <v>774</v>
      </c>
    </row>
    <row r="779" spans="7:7" x14ac:dyDescent="0.2">
      <c r="G779">
        <v>775</v>
      </c>
    </row>
    <row r="780" spans="7:7" x14ac:dyDescent="0.2">
      <c r="G780">
        <v>776</v>
      </c>
    </row>
    <row r="781" spans="7:7" x14ac:dyDescent="0.2">
      <c r="G781">
        <v>777</v>
      </c>
    </row>
    <row r="782" spans="7:7" x14ac:dyDescent="0.2">
      <c r="G782">
        <v>778</v>
      </c>
    </row>
    <row r="783" spans="7:7" x14ac:dyDescent="0.2">
      <c r="G783">
        <v>779</v>
      </c>
    </row>
    <row r="784" spans="7:7" x14ac:dyDescent="0.2">
      <c r="G784">
        <v>780</v>
      </c>
    </row>
    <row r="785" spans="7:7" x14ac:dyDescent="0.2">
      <c r="G785">
        <v>781</v>
      </c>
    </row>
    <row r="786" spans="7:7" x14ac:dyDescent="0.2">
      <c r="G786">
        <v>782</v>
      </c>
    </row>
    <row r="787" spans="7:7" x14ac:dyDescent="0.2">
      <c r="G787">
        <v>783</v>
      </c>
    </row>
    <row r="788" spans="7:7" x14ac:dyDescent="0.2">
      <c r="G788">
        <v>784</v>
      </c>
    </row>
    <row r="789" spans="7:7" x14ac:dyDescent="0.2">
      <c r="G789">
        <v>785</v>
      </c>
    </row>
    <row r="790" spans="7:7" x14ac:dyDescent="0.2">
      <c r="G790">
        <v>786</v>
      </c>
    </row>
    <row r="791" spans="7:7" x14ac:dyDescent="0.2">
      <c r="G791">
        <v>787</v>
      </c>
    </row>
    <row r="792" spans="7:7" x14ac:dyDescent="0.2">
      <c r="G792">
        <v>788</v>
      </c>
    </row>
    <row r="793" spans="7:7" x14ac:dyDescent="0.2">
      <c r="G793">
        <v>789</v>
      </c>
    </row>
    <row r="794" spans="7:7" x14ac:dyDescent="0.2">
      <c r="G794">
        <v>790</v>
      </c>
    </row>
    <row r="795" spans="7:7" x14ac:dyDescent="0.2">
      <c r="G795">
        <v>791</v>
      </c>
    </row>
    <row r="796" spans="7:7" x14ac:dyDescent="0.2">
      <c r="G796">
        <v>792</v>
      </c>
    </row>
    <row r="797" spans="7:7" x14ac:dyDescent="0.2">
      <c r="G797">
        <v>793</v>
      </c>
    </row>
    <row r="798" spans="7:7" x14ac:dyDescent="0.2">
      <c r="G798">
        <v>794</v>
      </c>
    </row>
    <row r="799" spans="7:7" x14ac:dyDescent="0.2">
      <c r="G799">
        <v>795</v>
      </c>
    </row>
    <row r="800" spans="7:7" x14ac:dyDescent="0.2">
      <c r="G800">
        <v>796</v>
      </c>
    </row>
    <row r="801" spans="7:7" x14ac:dyDescent="0.2">
      <c r="G801">
        <v>797</v>
      </c>
    </row>
    <row r="802" spans="7:7" x14ac:dyDescent="0.2">
      <c r="G802">
        <v>798</v>
      </c>
    </row>
    <row r="803" spans="7:7" x14ac:dyDescent="0.2">
      <c r="G803">
        <v>799</v>
      </c>
    </row>
    <row r="804" spans="7:7" x14ac:dyDescent="0.2">
      <c r="G804">
        <v>800</v>
      </c>
    </row>
    <row r="805" spans="7:7" x14ac:dyDescent="0.2">
      <c r="G805">
        <v>801</v>
      </c>
    </row>
    <row r="806" spans="7:7" x14ac:dyDescent="0.2">
      <c r="G806">
        <v>802</v>
      </c>
    </row>
    <row r="807" spans="7:7" x14ac:dyDescent="0.2">
      <c r="G807">
        <v>803</v>
      </c>
    </row>
    <row r="808" spans="7:7" x14ac:dyDescent="0.2">
      <c r="G808">
        <v>804</v>
      </c>
    </row>
    <row r="809" spans="7:7" x14ac:dyDescent="0.2">
      <c r="G809">
        <v>805</v>
      </c>
    </row>
    <row r="810" spans="7:7" x14ac:dyDescent="0.2">
      <c r="G810">
        <v>806</v>
      </c>
    </row>
    <row r="811" spans="7:7" x14ac:dyDescent="0.2">
      <c r="G811">
        <v>807</v>
      </c>
    </row>
    <row r="812" spans="7:7" x14ac:dyDescent="0.2">
      <c r="G812">
        <v>808</v>
      </c>
    </row>
    <row r="813" spans="7:7" x14ac:dyDescent="0.2">
      <c r="G813">
        <v>809</v>
      </c>
    </row>
    <row r="814" spans="7:7" x14ac:dyDescent="0.2">
      <c r="G814">
        <v>810</v>
      </c>
    </row>
    <row r="815" spans="7:7" x14ac:dyDescent="0.2">
      <c r="G815">
        <v>811</v>
      </c>
    </row>
    <row r="816" spans="7:7" x14ac:dyDescent="0.2">
      <c r="G816">
        <v>812</v>
      </c>
    </row>
    <row r="817" spans="7:7" x14ac:dyDescent="0.2">
      <c r="G817">
        <v>813</v>
      </c>
    </row>
    <row r="818" spans="7:7" x14ac:dyDescent="0.2">
      <c r="G818">
        <v>814</v>
      </c>
    </row>
    <row r="819" spans="7:7" x14ac:dyDescent="0.2">
      <c r="G819">
        <v>815</v>
      </c>
    </row>
    <row r="820" spans="7:7" x14ac:dyDescent="0.2">
      <c r="G820">
        <v>816</v>
      </c>
    </row>
    <row r="821" spans="7:7" x14ac:dyDescent="0.2">
      <c r="G821">
        <v>817</v>
      </c>
    </row>
    <row r="822" spans="7:7" x14ac:dyDescent="0.2">
      <c r="G822">
        <v>818</v>
      </c>
    </row>
    <row r="823" spans="7:7" x14ac:dyDescent="0.2">
      <c r="G823">
        <v>819</v>
      </c>
    </row>
    <row r="824" spans="7:7" x14ac:dyDescent="0.2">
      <c r="G824">
        <v>820</v>
      </c>
    </row>
    <row r="825" spans="7:7" x14ac:dyDescent="0.2">
      <c r="G825">
        <v>821</v>
      </c>
    </row>
    <row r="826" spans="7:7" x14ac:dyDescent="0.2">
      <c r="G826">
        <v>822</v>
      </c>
    </row>
    <row r="827" spans="7:7" x14ac:dyDescent="0.2">
      <c r="G827">
        <v>823</v>
      </c>
    </row>
    <row r="828" spans="7:7" x14ac:dyDescent="0.2">
      <c r="G828">
        <v>824</v>
      </c>
    </row>
    <row r="829" spans="7:7" x14ac:dyDescent="0.2">
      <c r="G829">
        <v>825</v>
      </c>
    </row>
    <row r="830" spans="7:7" x14ac:dyDescent="0.2">
      <c r="G830">
        <v>826</v>
      </c>
    </row>
    <row r="831" spans="7:7" x14ac:dyDescent="0.2">
      <c r="G831">
        <v>827</v>
      </c>
    </row>
    <row r="832" spans="7:7" x14ac:dyDescent="0.2">
      <c r="G832">
        <v>828</v>
      </c>
    </row>
    <row r="833" spans="7:7" x14ac:dyDescent="0.2">
      <c r="G833">
        <v>829</v>
      </c>
    </row>
    <row r="834" spans="7:7" x14ac:dyDescent="0.2">
      <c r="G834">
        <v>830</v>
      </c>
    </row>
    <row r="835" spans="7:7" x14ac:dyDescent="0.2">
      <c r="G835">
        <v>831</v>
      </c>
    </row>
    <row r="836" spans="7:7" x14ac:dyDescent="0.2">
      <c r="G836">
        <v>832</v>
      </c>
    </row>
    <row r="837" spans="7:7" x14ac:dyDescent="0.2">
      <c r="G837">
        <v>833</v>
      </c>
    </row>
    <row r="838" spans="7:7" x14ac:dyDescent="0.2">
      <c r="G838">
        <v>834</v>
      </c>
    </row>
    <row r="839" spans="7:7" x14ac:dyDescent="0.2">
      <c r="G839">
        <v>835</v>
      </c>
    </row>
    <row r="840" spans="7:7" x14ac:dyDescent="0.2">
      <c r="G840">
        <v>836</v>
      </c>
    </row>
    <row r="841" spans="7:7" x14ac:dyDescent="0.2">
      <c r="G841">
        <v>837</v>
      </c>
    </row>
    <row r="842" spans="7:7" x14ac:dyDescent="0.2">
      <c r="G842">
        <v>838</v>
      </c>
    </row>
    <row r="843" spans="7:7" x14ac:dyDescent="0.2">
      <c r="G843">
        <v>839</v>
      </c>
    </row>
    <row r="844" spans="7:7" x14ac:dyDescent="0.2">
      <c r="G844">
        <v>840</v>
      </c>
    </row>
    <row r="845" spans="7:7" x14ac:dyDescent="0.2">
      <c r="G845">
        <v>841</v>
      </c>
    </row>
    <row r="846" spans="7:7" x14ac:dyDescent="0.2">
      <c r="G846">
        <v>842</v>
      </c>
    </row>
    <row r="847" spans="7:7" x14ac:dyDescent="0.2">
      <c r="G847">
        <v>843</v>
      </c>
    </row>
    <row r="848" spans="7:7" x14ac:dyDescent="0.2">
      <c r="G848">
        <v>844</v>
      </c>
    </row>
    <row r="849" spans="7:7" x14ac:dyDescent="0.2">
      <c r="G849">
        <v>845</v>
      </c>
    </row>
    <row r="850" spans="7:7" x14ac:dyDescent="0.2">
      <c r="G850">
        <v>846</v>
      </c>
    </row>
    <row r="851" spans="7:7" x14ac:dyDescent="0.2">
      <c r="G851">
        <v>847</v>
      </c>
    </row>
    <row r="852" spans="7:7" x14ac:dyDescent="0.2">
      <c r="G852">
        <v>848</v>
      </c>
    </row>
    <row r="853" spans="7:7" x14ac:dyDescent="0.2">
      <c r="G853">
        <v>849</v>
      </c>
    </row>
    <row r="854" spans="7:7" x14ac:dyDescent="0.2">
      <c r="G854">
        <v>850</v>
      </c>
    </row>
    <row r="855" spans="7:7" x14ac:dyDescent="0.2">
      <c r="G855">
        <v>851</v>
      </c>
    </row>
    <row r="856" spans="7:7" x14ac:dyDescent="0.2">
      <c r="G856">
        <v>852</v>
      </c>
    </row>
    <row r="857" spans="7:7" x14ac:dyDescent="0.2">
      <c r="G857">
        <v>853</v>
      </c>
    </row>
    <row r="858" spans="7:7" x14ac:dyDescent="0.2">
      <c r="G858">
        <v>854</v>
      </c>
    </row>
    <row r="859" spans="7:7" x14ac:dyDescent="0.2">
      <c r="G859">
        <v>855</v>
      </c>
    </row>
    <row r="860" spans="7:7" x14ac:dyDescent="0.2">
      <c r="G860">
        <v>856</v>
      </c>
    </row>
    <row r="861" spans="7:7" x14ac:dyDescent="0.2">
      <c r="G861">
        <v>857</v>
      </c>
    </row>
    <row r="862" spans="7:7" x14ac:dyDescent="0.2">
      <c r="G862">
        <v>858</v>
      </c>
    </row>
    <row r="863" spans="7:7" x14ac:dyDescent="0.2">
      <c r="G863">
        <v>859</v>
      </c>
    </row>
    <row r="864" spans="7:7" x14ac:dyDescent="0.2">
      <c r="G864">
        <v>860</v>
      </c>
    </row>
    <row r="865" spans="7:7" x14ac:dyDescent="0.2">
      <c r="G865">
        <v>861</v>
      </c>
    </row>
    <row r="866" spans="7:7" x14ac:dyDescent="0.2">
      <c r="G866">
        <v>862</v>
      </c>
    </row>
    <row r="867" spans="7:7" x14ac:dyDescent="0.2">
      <c r="G867">
        <v>863</v>
      </c>
    </row>
    <row r="868" spans="7:7" x14ac:dyDescent="0.2">
      <c r="G868">
        <v>864</v>
      </c>
    </row>
    <row r="869" spans="7:7" x14ac:dyDescent="0.2">
      <c r="G869">
        <v>865</v>
      </c>
    </row>
    <row r="870" spans="7:7" x14ac:dyDescent="0.2">
      <c r="G870">
        <v>866</v>
      </c>
    </row>
    <row r="871" spans="7:7" x14ac:dyDescent="0.2">
      <c r="G871">
        <v>867</v>
      </c>
    </row>
    <row r="872" spans="7:7" x14ac:dyDescent="0.2">
      <c r="G872">
        <v>868</v>
      </c>
    </row>
    <row r="873" spans="7:7" x14ac:dyDescent="0.2">
      <c r="G873">
        <v>869</v>
      </c>
    </row>
    <row r="874" spans="7:7" x14ac:dyDescent="0.2">
      <c r="G874">
        <v>870</v>
      </c>
    </row>
    <row r="875" spans="7:7" x14ac:dyDescent="0.2">
      <c r="G875">
        <v>871</v>
      </c>
    </row>
    <row r="876" spans="7:7" x14ac:dyDescent="0.2">
      <c r="G876">
        <v>872</v>
      </c>
    </row>
    <row r="877" spans="7:7" x14ac:dyDescent="0.2">
      <c r="G877">
        <v>873</v>
      </c>
    </row>
    <row r="878" spans="7:7" x14ac:dyDescent="0.2">
      <c r="G878">
        <v>874</v>
      </c>
    </row>
    <row r="879" spans="7:7" x14ac:dyDescent="0.2">
      <c r="G879">
        <v>875</v>
      </c>
    </row>
    <row r="880" spans="7:7" x14ac:dyDescent="0.2">
      <c r="G880">
        <v>876</v>
      </c>
    </row>
    <row r="881" spans="7:7" x14ac:dyDescent="0.2">
      <c r="G881">
        <v>877</v>
      </c>
    </row>
    <row r="882" spans="7:7" x14ac:dyDescent="0.2">
      <c r="G882">
        <v>878</v>
      </c>
    </row>
    <row r="883" spans="7:7" x14ac:dyDescent="0.2">
      <c r="G883">
        <v>879</v>
      </c>
    </row>
    <row r="884" spans="7:7" x14ac:dyDescent="0.2">
      <c r="G884">
        <v>880</v>
      </c>
    </row>
    <row r="885" spans="7:7" x14ac:dyDescent="0.2">
      <c r="G885">
        <v>881</v>
      </c>
    </row>
    <row r="886" spans="7:7" x14ac:dyDescent="0.2">
      <c r="G886">
        <v>882</v>
      </c>
    </row>
    <row r="887" spans="7:7" x14ac:dyDescent="0.2">
      <c r="G887">
        <v>883</v>
      </c>
    </row>
    <row r="888" spans="7:7" x14ac:dyDescent="0.2">
      <c r="G888">
        <v>884</v>
      </c>
    </row>
    <row r="889" spans="7:7" x14ac:dyDescent="0.2">
      <c r="G889">
        <v>885</v>
      </c>
    </row>
    <row r="890" spans="7:7" x14ac:dyDescent="0.2">
      <c r="G890">
        <v>886</v>
      </c>
    </row>
    <row r="891" spans="7:7" x14ac:dyDescent="0.2">
      <c r="G891">
        <v>887</v>
      </c>
    </row>
    <row r="892" spans="7:7" x14ac:dyDescent="0.2">
      <c r="G892">
        <v>888</v>
      </c>
    </row>
    <row r="893" spans="7:7" x14ac:dyDescent="0.2">
      <c r="G893">
        <v>889</v>
      </c>
    </row>
    <row r="894" spans="7:7" x14ac:dyDescent="0.2">
      <c r="G894">
        <v>890</v>
      </c>
    </row>
    <row r="895" spans="7:7" x14ac:dyDescent="0.2">
      <c r="G895">
        <v>891</v>
      </c>
    </row>
    <row r="896" spans="7:7" x14ac:dyDescent="0.2">
      <c r="G896">
        <v>892</v>
      </c>
    </row>
    <row r="897" spans="7:7" x14ac:dyDescent="0.2">
      <c r="G897">
        <v>893</v>
      </c>
    </row>
    <row r="898" spans="7:7" x14ac:dyDescent="0.2">
      <c r="G898">
        <v>894</v>
      </c>
    </row>
    <row r="899" spans="7:7" x14ac:dyDescent="0.2">
      <c r="G899">
        <v>895</v>
      </c>
    </row>
    <row r="900" spans="7:7" x14ac:dyDescent="0.2">
      <c r="G900">
        <v>896</v>
      </c>
    </row>
    <row r="901" spans="7:7" x14ac:dyDescent="0.2">
      <c r="G901">
        <v>897</v>
      </c>
    </row>
    <row r="902" spans="7:7" x14ac:dyDescent="0.2">
      <c r="G902">
        <v>898</v>
      </c>
    </row>
    <row r="903" spans="7:7" x14ac:dyDescent="0.2">
      <c r="G903">
        <v>899</v>
      </c>
    </row>
    <row r="904" spans="7:7" x14ac:dyDescent="0.2">
      <c r="G904">
        <v>900</v>
      </c>
    </row>
    <row r="905" spans="7:7" x14ac:dyDescent="0.2">
      <c r="G905">
        <v>901</v>
      </c>
    </row>
    <row r="906" spans="7:7" x14ac:dyDescent="0.2">
      <c r="G906">
        <v>902</v>
      </c>
    </row>
    <row r="907" spans="7:7" x14ac:dyDescent="0.2">
      <c r="G907">
        <v>903</v>
      </c>
    </row>
    <row r="908" spans="7:7" x14ac:dyDescent="0.2">
      <c r="G908">
        <v>904</v>
      </c>
    </row>
    <row r="909" spans="7:7" x14ac:dyDescent="0.2">
      <c r="G909">
        <v>905</v>
      </c>
    </row>
    <row r="910" spans="7:7" x14ac:dyDescent="0.2">
      <c r="G910">
        <v>906</v>
      </c>
    </row>
    <row r="911" spans="7:7" x14ac:dyDescent="0.2">
      <c r="G911">
        <v>907</v>
      </c>
    </row>
    <row r="912" spans="7:7" x14ac:dyDescent="0.2">
      <c r="G912">
        <v>908</v>
      </c>
    </row>
    <row r="913" spans="7:7" x14ac:dyDescent="0.2">
      <c r="G913">
        <v>909</v>
      </c>
    </row>
    <row r="914" spans="7:7" x14ac:dyDescent="0.2">
      <c r="G914">
        <v>910</v>
      </c>
    </row>
    <row r="915" spans="7:7" x14ac:dyDescent="0.2">
      <c r="G915">
        <v>911</v>
      </c>
    </row>
    <row r="916" spans="7:7" x14ac:dyDescent="0.2">
      <c r="G916">
        <v>912</v>
      </c>
    </row>
    <row r="917" spans="7:7" x14ac:dyDescent="0.2">
      <c r="G917">
        <v>913</v>
      </c>
    </row>
    <row r="918" spans="7:7" x14ac:dyDescent="0.2">
      <c r="G918">
        <v>914</v>
      </c>
    </row>
    <row r="919" spans="7:7" x14ac:dyDescent="0.2">
      <c r="G919">
        <v>915</v>
      </c>
    </row>
    <row r="920" spans="7:7" x14ac:dyDescent="0.2">
      <c r="G920">
        <v>916</v>
      </c>
    </row>
    <row r="921" spans="7:7" x14ac:dyDescent="0.2">
      <c r="G921">
        <v>917</v>
      </c>
    </row>
    <row r="922" spans="7:7" x14ac:dyDescent="0.2">
      <c r="G922">
        <v>918</v>
      </c>
    </row>
    <row r="923" spans="7:7" x14ac:dyDescent="0.2">
      <c r="G923">
        <v>919</v>
      </c>
    </row>
    <row r="924" spans="7:7" x14ac:dyDescent="0.2">
      <c r="G924">
        <v>920</v>
      </c>
    </row>
    <row r="925" spans="7:7" x14ac:dyDescent="0.2">
      <c r="G925">
        <v>921</v>
      </c>
    </row>
    <row r="926" spans="7:7" x14ac:dyDescent="0.2">
      <c r="G926">
        <v>922</v>
      </c>
    </row>
    <row r="927" spans="7:7" x14ac:dyDescent="0.2">
      <c r="G927">
        <v>923</v>
      </c>
    </row>
    <row r="928" spans="7:7" x14ac:dyDescent="0.2">
      <c r="G928">
        <v>924</v>
      </c>
    </row>
    <row r="929" spans="7:7" x14ac:dyDescent="0.2">
      <c r="G929">
        <v>925</v>
      </c>
    </row>
    <row r="930" spans="7:7" x14ac:dyDescent="0.2">
      <c r="G930">
        <v>926</v>
      </c>
    </row>
    <row r="931" spans="7:7" x14ac:dyDescent="0.2">
      <c r="G931">
        <v>927</v>
      </c>
    </row>
    <row r="932" spans="7:7" x14ac:dyDescent="0.2">
      <c r="G932">
        <v>928</v>
      </c>
    </row>
    <row r="933" spans="7:7" x14ac:dyDescent="0.2">
      <c r="G933">
        <v>929</v>
      </c>
    </row>
    <row r="934" spans="7:7" x14ac:dyDescent="0.2">
      <c r="G934">
        <v>930</v>
      </c>
    </row>
    <row r="935" spans="7:7" x14ac:dyDescent="0.2">
      <c r="G935">
        <v>931</v>
      </c>
    </row>
    <row r="936" spans="7:7" x14ac:dyDescent="0.2">
      <c r="G936">
        <v>932</v>
      </c>
    </row>
    <row r="937" spans="7:7" x14ac:dyDescent="0.2">
      <c r="G937">
        <v>933</v>
      </c>
    </row>
    <row r="938" spans="7:7" x14ac:dyDescent="0.2">
      <c r="G938">
        <v>934</v>
      </c>
    </row>
    <row r="939" spans="7:7" x14ac:dyDescent="0.2">
      <c r="G939">
        <v>935</v>
      </c>
    </row>
    <row r="940" spans="7:7" x14ac:dyDescent="0.2">
      <c r="G940">
        <v>936</v>
      </c>
    </row>
    <row r="941" spans="7:7" x14ac:dyDescent="0.2">
      <c r="G941">
        <v>937</v>
      </c>
    </row>
    <row r="942" spans="7:7" x14ac:dyDescent="0.2">
      <c r="G942">
        <v>938</v>
      </c>
    </row>
    <row r="943" spans="7:7" x14ac:dyDescent="0.2">
      <c r="G943">
        <v>939</v>
      </c>
    </row>
    <row r="944" spans="7:7" x14ac:dyDescent="0.2">
      <c r="G944">
        <v>940</v>
      </c>
    </row>
    <row r="945" spans="7:7" x14ac:dyDescent="0.2">
      <c r="G945">
        <v>941</v>
      </c>
    </row>
    <row r="946" spans="7:7" x14ac:dyDescent="0.2">
      <c r="G946">
        <v>942</v>
      </c>
    </row>
    <row r="947" spans="7:7" x14ac:dyDescent="0.2">
      <c r="G947">
        <v>943</v>
      </c>
    </row>
    <row r="948" spans="7:7" x14ac:dyDescent="0.2">
      <c r="G948">
        <v>944</v>
      </c>
    </row>
    <row r="949" spans="7:7" x14ac:dyDescent="0.2">
      <c r="G949">
        <v>945</v>
      </c>
    </row>
    <row r="950" spans="7:7" x14ac:dyDescent="0.2">
      <c r="G950">
        <v>946</v>
      </c>
    </row>
    <row r="951" spans="7:7" x14ac:dyDescent="0.2">
      <c r="G951">
        <v>947</v>
      </c>
    </row>
    <row r="952" spans="7:7" x14ac:dyDescent="0.2">
      <c r="G952">
        <v>948</v>
      </c>
    </row>
    <row r="953" spans="7:7" x14ac:dyDescent="0.2">
      <c r="G953">
        <v>949</v>
      </c>
    </row>
    <row r="954" spans="7:7" x14ac:dyDescent="0.2">
      <c r="G954">
        <v>950</v>
      </c>
    </row>
    <row r="955" spans="7:7" x14ac:dyDescent="0.2">
      <c r="G955">
        <v>951</v>
      </c>
    </row>
    <row r="956" spans="7:7" x14ac:dyDescent="0.2">
      <c r="G956">
        <v>952</v>
      </c>
    </row>
    <row r="957" spans="7:7" x14ac:dyDescent="0.2">
      <c r="G957">
        <v>953</v>
      </c>
    </row>
    <row r="958" spans="7:7" x14ac:dyDescent="0.2">
      <c r="G958">
        <v>954</v>
      </c>
    </row>
    <row r="959" spans="7:7" x14ac:dyDescent="0.2">
      <c r="G959">
        <v>955</v>
      </c>
    </row>
    <row r="960" spans="7:7" x14ac:dyDescent="0.2">
      <c r="G960">
        <v>956</v>
      </c>
    </row>
    <row r="961" spans="7:7" x14ac:dyDescent="0.2">
      <c r="G961">
        <v>957</v>
      </c>
    </row>
    <row r="962" spans="7:7" x14ac:dyDescent="0.2">
      <c r="G962">
        <v>958</v>
      </c>
    </row>
    <row r="963" spans="7:7" x14ac:dyDescent="0.2">
      <c r="G963">
        <v>959</v>
      </c>
    </row>
    <row r="964" spans="7:7" x14ac:dyDescent="0.2">
      <c r="G964">
        <v>960</v>
      </c>
    </row>
    <row r="965" spans="7:7" x14ac:dyDescent="0.2">
      <c r="G965">
        <v>961</v>
      </c>
    </row>
    <row r="966" spans="7:7" x14ac:dyDescent="0.2">
      <c r="G966">
        <v>962</v>
      </c>
    </row>
    <row r="967" spans="7:7" x14ac:dyDescent="0.2">
      <c r="G967">
        <v>963</v>
      </c>
    </row>
    <row r="968" spans="7:7" x14ac:dyDescent="0.2">
      <c r="G968">
        <v>964</v>
      </c>
    </row>
    <row r="969" spans="7:7" x14ac:dyDescent="0.2">
      <c r="G969">
        <v>965</v>
      </c>
    </row>
    <row r="970" spans="7:7" x14ac:dyDescent="0.2">
      <c r="G970">
        <v>966</v>
      </c>
    </row>
    <row r="971" spans="7:7" x14ac:dyDescent="0.2">
      <c r="G971">
        <v>967</v>
      </c>
    </row>
    <row r="972" spans="7:7" x14ac:dyDescent="0.2">
      <c r="G972">
        <v>968</v>
      </c>
    </row>
    <row r="973" spans="7:7" x14ac:dyDescent="0.2">
      <c r="G973">
        <v>969</v>
      </c>
    </row>
    <row r="974" spans="7:7" x14ac:dyDescent="0.2">
      <c r="G974">
        <v>970</v>
      </c>
    </row>
    <row r="975" spans="7:7" x14ac:dyDescent="0.2">
      <c r="G975">
        <v>971</v>
      </c>
    </row>
    <row r="976" spans="7:7" x14ac:dyDescent="0.2">
      <c r="G976">
        <v>972</v>
      </c>
    </row>
    <row r="977" spans="7:7" x14ac:dyDescent="0.2">
      <c r="G977">
        <v>973</v>
      </c>
    </row>
    <row r="978" spans="7:7" x14ac:dyDescent="0.2">
      <c r="G978">
        <v>974</v>
      </c>
    </row>
    <row r="979" spans="7:7" x14ac:dyDescent="0.2">
      <c r="G979">
        <v>975</v>
      </c>
    </row>
    <row r="980" spans="7:7" x14ac:dyDescent="0.2">
      <c r="G980">
        <v>976</v>
      </c>
    </row>
    <row r="981" spans="7:7" x14ac:dyDescent="0.2">
      <c r="G981">
        <v>977</v>
      </c>
    </row>
    <row r="982" spans="7:7" x14ac:dyDescent="0.2">
      <c r="G982">
        <v>978</v>
      </c>
    </row>
    <row r="983" spans="7:7" x14ac:dyDescent="0.2">
      <c r="G983">
        <v>979</v>
      </c>
    </row>
    <row r="984" spans="7:7" x14ac:dyDescent="0.2">
      <c r="G984">
        <v>980</v>
      </c>
    </row>
    <row r="985" spans="7:7" x14ac:dyDescent="0.2">
      <c r="G985">
        <v>981</v>
      </c>
    </row>
    <row r="986" spans="7:7" x14ac:dyDescent="0.2">
      <c r="G986">
        <v>982</v>
      </c>
    </row>
    <row r="987" spans="7:7" x14ac:dyDescent="0.2">
      <c r="G987">
        <v>983</v>
      </c>
    </row>
    <row r="988" spans="7:7" x14ac:dyDescent="0.2">
      <c r="G988">
        <v>984</v>
      </c>
    </row>
    <row r="989" spans="7:7" x14ac:dyDescent="0.2">
      <c r="G989">
        <v>985</v>
      </c>
    </row>
    <row r="990" spans="7:7" x14ac:dyDescent="0.2">
      <c r="G990">
        <v>986</v>
      </c>
    </row>
    <row r="991" spans="7:7" x14ac:dyDescent="0.2">
      <c r="G991">
        <v>987</v>
      </c>
    </row>
    <row r="992" spans="7:7" x14ac:dyDescent="0.2">
      <c r="G992">
        <v>988</v>
      </c>
    </row>
    <row r="993" spans="7:7" x14ac:dyDescent="0.2">
      <c r="G993">
        <v>989</v>
      </c>
    </row>
    <row r="994" spans="7:7" x14ac:dyDescent="0.2">
      <c r="G994">
        <v>990</v>
      </c>
    </row>
    <row r="995" spans="7:7" x14ac:dyDescent="0.2">
      <c r="G995">
        <v>991</v>
      </c>
    </row>
    <row r="996" spans="7:7" x14ac:dyDescent="0.2">
      <c r="G996">
        <v>992</v>
      </c>
    </row>
    <row r="997" spans="7:7" x14ac:dyDescent="0.2">
      <c r="G997">
        <v>993</v>
      </c>
    </row>
    <row r="998" spans="7:7" x14ac:dyDescent="0.2">
      <c r="G998">
        <v>994</v>
      </c>
    </row>
    <row r="999" spans="7:7" x14ac:dyDescent="0.2">
      <c r="G999">
        <v>995</v>
      </c>
    </row>
    <row r="1000" spans="7:7" x14ac:dyDescent="0.2">
      <c r="G1000">
        <v>996</v>
      </c>
    </row>
    <row r="1001" spans="7:7" x14ac:dyDescent="0.2">
      <c r="G1001">
        <v>997</v>
      </c>
    </row>
    <row r="1002" spans="7:7" x14ac:dyDescent="0.2">
      <c r="G1002">
        <v>998</v>
      </c>
    </row>
    <row r="1003" spans="7:7" x14ac:dyDescent="0.2">
      <c r="G1003">
        <v>999</v>
      </c>
    </row>
    <row r="1004" spans="7:7" x14ac:dyDescent="0.2">
      <c r="G1004">
        <v>1000</v>
      </c>
    </row>
  </sheetData>
  <sortState ref="H5:H21">
    <sortCondition descending="1" ref="H5"/>
  </sortState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AI84"/>
  <sheetViews>
    <sheetView showGridLines="0" zoomScaleNormal="100" workbookViewId="0">
      <selection activeCell="I66" sqref="I66:M66"/>
    </sheetView>
  </sheetViews>
  <sheetFormatPr defaultRowHeight="14.25" x14ac:dyDescent="0.2"/>
  <cols>
    <col min="1" max="1" width="1.28515625" customWidth="1"/>
    <col min="2" max="2" width="1.140625" customWidth="1"/>
    <col min="3" max="3" width="10.5703125" style="2" customWidth="1"/>
    <col min="4" max="4" width="10.85546875" style="2" customWidth="1"/>
    <col min="5" max="5" width="11" style="2" customWidth="1"/>
    <col min="6" max="6" width="1.42578125" style="2" customWidth="1"/>
    <col min="7" max="26" width="3.7109375" style="2" customWidth="1"/>
    <col min="27" max="27" width="7.7109375" style="2" customWidth="1"/>
    <col min="28" max="28" width="3.7109375" style="2" customWidth="1"/>
    <col min="29" max="29" width="1.5703125" style="2" customWidth="1"/>
    <col min="30" max="30" width="0.85546875" customWidth="1"/>
    <col min="32" max="34" width="9.140625" hidden="1" customWidth="1"/>
    <col min="35" max="35" width="9.140625" customWidth="1"/>
  </cols>
  <sheetData>
    <row r="1" spans="1:35" ht="8.25" customHeight="1" thickBot="1" x14ac:dyDescent="0.25">
      <c r="A1" s="100"/>
      <c r="B1" s="100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  <c r="N1" s="101"/>
      <c r="O1" s="101"/>
      <c r="P1" s="101"/>
      <c r="Q1" s="101"/>
      <c r="R1" s="101"/>
      <c r="S1" s="101"/>
      <c r="T1" s="101"/>
      <c r="U1" s="101"/>
      <c r="V1" s="101"/>
      <c r="W1" s="101"/>
      <c r="X1" s="101"/>
      <c r="Y1" s="101"/>
      <c r="Z1" s="101"/>
      <c r="AA1" s="101"/>
      <c r="AB1" s="101"/>
      <c r="AC1" s="101"/>
      <c r="AD1" s="100"/>
    </row>
    <row r="2" spans="1:35" ht="16.5" customHeight="1" x14ac:dyDescent="0.25">
      <c r="A2" s="100"/>
      <c r="B2" s="530"/>
      <c r="C2" s="469"/>
      <c r="D2" s="469"/>
      <c r="E2" s="469"/>
      <c r="F2" s="469"/>
      <c r="G2" s="469"/>
      <c r="H2" s="469"/>
      <c r="I2" s="469"/>
      <c r="J2" s="469"/>
      <c r="K2" s="469"/>
      <c r="L2" s="469"/>
      <c r="M2" s="469"/>
      <c r="N2" s="469"/>
      <c r="O2" s="469"/>
      <c r="P2" s="469"/>
      <c r="Q2" s="469"/>
      <c r="R2" s="469"/>
      <c r="S2" s="469"/>
      <c r="T2" s="469"/>
      <c r="U2" s="469"/>
      <c r="V2" s="469"/>
      <c r="W2" s="469"/>
      <c r="X2" s="469"/>
      <c r="Y2" s="469"/>
      <c r="Z2" s="469"/>
      <c r="AA2" s="469"/>
      <c r="AB2" s="469"/>
      <c r="AC2" s="350" t="s">
        <v>21</v>
      </c>
      <c r="AD2" s="470"/>
    </row>
    <row r="3" spans="1:35" ht="9" customHeight="1" x14ac:dyDescent="0.25">
      <c r="A3" s="100"/>
      <c r="B3" s="215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471"/>
      <c r="X3" s="471"/>
      <c r="Y3" s="471"/>
      <c r="Z3" s="471"/>
      <c r="AA3" s="102"/>
      <c r="AB3" s="102"/>
      <c r="AC3" s="102"/>
      <c r="AD3" s="216"/>
    </row>
    <row r="4" spans="1:35" ht="20.25" x14ac:dyDescent="0.3">
      <c r="A4" s="100"/>
      <c r="B4" s="215"/>
      <c r="C4" s="649" t="s">
        <v>0</v>
      </c>
      <c r="D4" s="649"/>
      <c r="E4" s="649"/>
      <c r="F4" s="649"/>
      <c r="G4" s="649"/>
      <c r="H4" s="649"/>
      <c r="I4" s="649"/>
      <c r="J4" s="649"/>
      <c r="K4" s="649"/>
      <c r="L4" s="649"/>
      <c r="M4" s="649"/>
      <c r="N4" s="649"/>
      <c r="O4" s="649"/>
      <c r="P4" s="649"/>
      <c r="Q4" s="649"/>
      <c r="R4" s="649"/>
      <c r="S4" s="649"/>
      <c r="T4" s="649"/>
      <c r="U4" s="649"/>
      <c r="V4" s="649"/>
      <c r="W4" s="649"/>
      <c r="X4" s="649"/>
      <c r="Y4" s="649"/>
      <c r="Z4" s="649"/>
      <c r="AA4" s="649"/>
      <c r="AB4" s="649"/>
      <c r="AC4" s="649"/>
      <c r="AD4" s="216"/>
    </row>
    <row r="5" spans="1:35" ht="20.25" x14ac:dyDescent="0.3">
      <c r="A5" s="100"/>
      <c r="B5" s="215"/>
      <c r="C5" s="649" t="s">
        <v>575</v>
      </c>
      <c r="D5" s="649"/>
      <c r="E5" s="649"/>
      <c r="F5" s="649"/>
      <c r="G5" s="649"/>
      <c r="H5" s="649"/>
      <c r="I5" s="649"/>
      <c r="J5" s="649"/>
      <c r="K5" s="649"/>
      <c r="L5" s="649"/>
      <c r="M5" s="649"/>
      <c r="N5" s="649"/>
      <c r="O5" s="649"/>
      <c r="P5" s="649"/>
      <c r="Q5" s="649"/>
      <c r="R5" s="649"/>
      <c r="S5" s="649"/>
      <c r="T5" s="649"/>
      <c r="U5" s="649"/>
      <c r="V5" s="649"/>
      <c r="W5" s="649"/>
      <c r="X5" s="649"/>
      <c r="Y5" s="649"/>
      <c r="Z5" s="649"/>
      <c r="AA5" s="649"/>
      <c r="AB5" s="649"/>
      <c r="AC5" s="649"/>
      <c r="AD5" s="216"/>
    </row>
    <row r="6" spans="1:35" ht="12.75" customHeight="1" x14ac:dyDescent="0.3">
      <c r="A6" s="100"/>
      <c r="B6" s="215"/>
      <c r="C6" s="472"/>
      <c r="D6" s="472"/>
      <c r="E6" s="472"/>
      <c r="F6" s="472"/>
      <c r="G6" s="472"/>
      <c r="H6" s="472"/>
      <c r="I6" s="472"/>
      <c r="J6" s="472"/>
      <c r="K6" s="472"/>
      <c r="L6" s="472"/>
      <c r="M6" s="472"/>
      <c r="N6" s="472"/>
      <c r="O6" s="472"/>
      <c r="P6" s="472"/>
      <c r="Q6" s="472"/>
      <c r="R6" s="472"/>
      <c r="S6" s="472"/>
      <c r="T6" s="472"/>
      <c r="U6" s="472"/>
      <c r="V6" s="472"/>
      <c r="W6" s="472"/>
      <c r="X6" s="472"/>
      <c r="Y6" s="472"/>
      <c r="Z6" s="472"/>
      <c r="AA6" s="472"/>
      <c r="AB6" s="472"/>
      <c r="AC6" s="472"/>
      <c r="AD6" s="216"/>
    </row>
    <row r="7" spans="1:35" s="9" customFormat="1" ht="15.75" x14ac:dyDescent="0.25">
      <c r="A7" s="97"/>
      <c r="B7" s="531"/>
      <c r="C7" s="244"/>
      <c r="D7" s="244"/>
      <c r="E7" s="473" t="s">
        <v>22</v>
      </c>
      <c r="F7" s="650" t="s">
        <v>1042</v>
      </c>
      <c r="G7" s="650"/>
      <c r="H7" s="650"/>
      <c r="I7" s="650"/>
      <c r="J7" s="650"/>
      <c r="K7" s="650"/>
      <c r="L7" s="473" t="s">
        <v>23</v>
      </c>
      <c r="M7" s="652">
        <v>2017</v>
      </c>
      <c r="N7" s="652"/>
      <c r="O7" s="652"/>
      <c r="P7" s="652"/>
      <c r="Q7" s="652"/>
      <c r="R7" s="244"/>
      <c r="S7" s="244"/>
      <c r="T7" s="244"/>
      <c r="U7" s="244"/>
      <c r="V7" s="244"/>
      <c r="W7" s="238"/>
      <c r="X7" s="238"/>
      <c r="Y7" s="238"/>
      <c r="Z7" s="238"/>
      <c r="AA7" s="238"/>
      <c r="AB7" s="244"/>
      <c r="AC7" s="244"/>
      <c r="AD7" s="474"/>
    </row>
    <row r="8" spans="1:35" s="9" customFormat="1" ht="15.75" x14ac:dyDescent="0.25">
      <c r="A8" s="97"/>
      <c r="B8" s="532"/>
      <c r="C8" s="244"/>
      <c r="D8" s="244"/>
      <c r="E8" s="244"/>
      <c r="F8" s="651" t="s">
        <v>24</v>
      </c>
      <c r="G8" s="651"/>
      <c r="H8" s="651"/>
      <c r="I8" s="651"/>
      <c r="J8" s="651"/>
      <c r="K8" s="651"/>
      <c r="L8" s="244"/>
      <c r="M8" s="651" t="s">
        <v>25</v>
      </c>
      <c r="N8" s="651"/>
      <c r="O8" s="651"/>
      <c r="P8" s="651"/>
      <c r="Q8" s="651"/>
      <c r="R8" s="244"/>
      <c r="S8" s="244"/>
      <c r="T8" s="244"/>
      <c r="U8" s="244"/>
      <c r="V8" s="244"/>
      <c r="W8" s="238"/>
      <c r="X8" s="238"/>
      <c r="Y8" s="238"/>
      <c r="Z8" s="238"/>
      <c r="AA8" s="238"/>
      <c r="AB8" s="244"/>
      <c r="AC8" s="244"/>
      <c r="AD8" s="474"/>
    </row>
    <row r="9" spans="1:35" ht="15" thickBot="1" x14ac:dyDescent="0.25">
      <c r="A9" s="100"/>
      <c r="B9" s="215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  <c r="N9" s="102"/>
      <c r="O9" s="102"/>
      <c r="P9" s="102"/>
      <c r="Q9" s="102"/>
      <c r="R9" s="102"/>
      <c r="S9" s="102"/>
      <c r="T9" s="102"/>
      <c r="U9" s="102"/>
      <c r="V9" s="102"/>
      <c r="W9" s="102"/>
      <c r="X9" s="102"/>
      <c r="Y9" s="102"/>
      <c r="Z9" s="102"/>
      <c r="AA9" s="102"/>
      <c r="AB9" s="102"/>
      <c r="AC9" s="102"/>
      <c r="AD9" s="216"/>
    </row>
    <row r="10" spans="1:35" ht="21.75" customHeight="1" thickBot="1" x14ac:dyDescent="0.25">
      <c r="A10" s="100"/>
      <c r="B10" s="215"/>
      <c r="C10" s="594" t="s">
        <v>1</v>
      </c>
      <c r="D10" s="595"/>
      <c r="E10" s="595"/>
      <c r="F10" s="595"/>
      <c r="G10" s="595"/>
      <c r="H10" s="595"/>
      <c r="I10" s="595"/>
      <c r="J10" s="595"/>
      <c r="K10" s="595"/>
      <c r="L10" s="595"/>
      <c r="M10" s="595"/>
      <c r="N10" s="595"/>
      <c r="O10" s="595"/>
      <c r="P10" s="595"/>
      <c r="Q10" s="595"/>
      <c r="R10" s="595"/>
      <c r="S10" s="595"/>
      <c r="T10" s="595"/>
      <c r="U10" s="595"/>
      <c r="V10" s="595"/>
      <c r="W10" s="595"/>
      <c r="X10" s="595"/>
      <c r="Y10" s="595"/>
      <c r="Z10" s="595"/>
      <c r="AA10" s="595"/>
      <c r="AB10" s="595"/>
      <c r="AC10" s="596"/>
      <c r="AD10" s="216"/>
    </row>
    <row r="11" spans="1:35" ht="6" customHeight="1" thickBot="1" x14ac:dyDescent="0.25">
      <c r="A11" s="100"/>
      <c r="B11" s="215"/>
      <c r="C11" s="475"/>
      <c r="D11" s="475"/>
      <c r="E11" s="475"/>
      <c r="F11" s="475"/>
      <c r="G11" s="475"/>
      <c r="H11" s="475"/>
      <c r="I11" s="475"/>
      <c r="J11" s="475"/>
      <c r="K11" s="475"/>
      <c r="L11" s="475"/>
      <c r="M11" s="475"/>
      <c r="N11" s="475"/>
      <c r="O11" s="475"/>
      <c r="P11" s="475"/>
      <c r="Q11" s="475"/>
      <c r="R11" s="475"/>
      <c r="S11" s="475"/>
      <c r="T11" s="475"/>
      <c r="U11" s="475"/>
      <c r="V11" s="475"/>
      <c r="W11" s="475"/>
      <c r="X11" s="475"/>
      <c r="Y11" s="475"/>
      <c r="Z11" s="475"/>
      <c r="AA11" s="475"/>
      <c r="AB11" s="475"/>
      <c r="AC11" s="475"/>
      <c r="AD11" s="216"/>
    </row>
    <row r="12" spans="1:35" ht="6.75" customHeight="1" x14ac:dyDescent="0.2">
      <c r="A12" s="100"/>
      <c r="B12" s="215"/>
      <c r="C12" s="476"/>
      <c r="D12" s="469"/>
      <c r="E12" s="477"/>
      <c r="F12" s="469"/>
      <c r="G12" s="469"/>
      <c r="H12" s="469"/>
      <c r="I12" s="469"/>
      <c r="J12" s="469"/>
      <c r="K12" s="469"/>
      <c r="L12" s="469"/>
      <c r="M12" s="469"/>
      <c r="N12" s="469"/>
      <c r="O12" s="469"/>
      <c r="P12" s="469"/>
      <c r="Q12" s="469"/>
      <c r="R12" s="469"/>
      <c r="S12" s="469"/>
      <c r="T12" s="469"/>
      <c r="U12" s="469"/>
      <c r="V12" s="469"/>
      <c r="W12" s="469"/>
      <c r="X12" s="469"/>
      <c r="Y12" s="469"/>
      <c r="Z12" s="469"/>
      <c r="AA12" s="469"/>
      <c r="AB12" s="469"/>
      <c r="AC12" s="477"/>
      <c r="AD12" s="216"/>
    </row>
    <row r="13" spans="1:35" ht="21" customHeight="1" x14ac:dyDescent="0.2">
      <c r="A13" s="100"/>
      <c r="B13" s="215"/>
      <c r="C13" s="478" t="s">
        <v>37</v>
      </c>
      <c r="D13" s="102"/>
      <c r="E13" s="479"/>
      <c r="F13" s="10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3"/>
      <c r="R13" s="133"/>
      <c r="S13" s="133"/>
      <c r="T13" s="133"/>
      <c r="U13" s="133"/>
      <c r="V13" s="133"/>
      <c r="W13" s="529"/>
      <c r="X13" s="529"/>
      <c r="Y13" s="133"/>
      <c r="Z13" s="133"/>
      <c r="AA13" s="483"/>
      <c r="AB13" s="484"/>
      <c r="AC13" s="479"/>
      <c r="AD13" s="216"/>
      <c r="AF13" s="103" t="e">
        <f>MATCH("*",G13:Z13,-1)</f>
        <v>#N/A</v>
      </c>
      <c r="AG13" s="103" t="e">
        <f>MATCH(CHAR(255),G13:Z13,1)</f>
        <v>#N/A</v>
      </c>
      <c r="AH13" s="103"/>
      <c r="AI13" s="100"/>
    </row>
    <row r="14" spans="1:35" ht="3" customHeight="1" x14ac:dyDescent="0.2">
      <c r="A14" s="100"/>
      <c r="B14" s="215"/>
      <c r="C14" s="478"/>
      <c r="D14" s="102"/>
      <c r="E14" s="479"/>
      <c r="F14" s="102"/>
      <c r="G14" s="504"/>
      <c r="H14" s="504"/>
      <c r="I14" s="504"/>
      <c r="J14" s="504"/>
      <c r="K14" s="504"/>
      <c r="L14" s="504"/>
      <c r="M14" s="504"/>
      <c r="N14" s="504"/>
      <c r="O14" s="504"/>
      <c r="P14" s="504"/>
      <c r="Q14" s="504"/>
      <c r="R14" s="504"/>
      <c r="S14" s="504"/>
      <c r="T14" s="504"/>
      <c r="U14" s="504"/>
      <c r="V14" s="504"/>
      <c r="W14" s="504"/>
      <c r="X14" s="504"/>
      <c r="Y14" s="504"/>
      <c r="Z14" s="504"/>
      <c r="AA14" s="484"/>
      <c r="AB14" s="484"/>
      <c r="AC14" s="479"/>
      <c r="AD14" s="216"/>
      <c r="AF14" s="103"/>
      <c r="AG14" s="103"/>
      <c r="AH14" s="103"/>
      <c r="AI14" s="100"/>
    </row>
    <row r="15" spans="1:35" ht="21" customHeight="1" x14ac:dyDescent="0.2">
      <c r="A15" s="100"/>
      <c r="B15" s="215"/>
      <c r="C15" s="478"/>
      <c r="D15" s="102"/>
      <c r="E15" s="479"/>
      <c r="F15" s="102"/>
      <c r="G15" s="133"/>
      <c r="H15" s="133"/>
      <c r="I15" s="133"/>
      <c r="J15" s="133"/>
      <c r="K15" s="133"/>
      <c r="L15" s="133"/>
      <c r="M15" s="133"/>
      <c r="N15" s="133"/>
      <c r="O15" s="133"/>
      <c r="P15" s="133"/>
      <c r="Q15" s="133"/>
      <c r="R15" s="133"/>
      <c r="S15" s="133"/>
      <c r="T15" s="133"/>
      <c r="U15" s="133"/>
      <c r="V15" s="133"/>
      <c r="W15" s="133"/>
      <c r="X15" s="133"/>
      <c r="Y15" s="133"/>
      <c r="Z15" s="133"/>
      <c r="AA15" s="484"/>
      <c r="AB15" s="484"/>
      <c r="AC15" s="479"/>
      <c r="AD15" s="216"/>
      <c r="AF15" s="103"/>
      <c r="AG15" s="103" t="e">
        <f>MATCH(G13,G13:Z13)</f>
        <v>#N/A</v>
      </c>
      <c r="AH15" s="103" t="e">
        <f>MATCH(I13,G13:AA13)</f>
        <v>#N/A</v>
      </c>
      <c r="AI15" s="100"/>
    </row>
    <row r="16" spans="1:35" ht="5.25" customHeight="1" thickBot="1" x14ac:dyDescent="0.25">
      <c r="A16" s="100"/>
      <c r="B16" s="215"/>
      <c r="C16" s="480"/>
      <c r="D16" s="481"/>
      <c r="E16" s="482"/>
      <c r="F16" s="481"/>
      <c r="G16" s="481"/>
      <c r="H16" s="481"/>
      <c r="I16" s="481"/>
      <c r="J16" s="481"/>
      <c r="K16" s="481"/>
      <c r="L16" s="481"/>
      <c r="M16" s="481"/>
      <c r="N16" s="481"/>
      <c r="O16" s="481"/>
      <c r="P16" s="481"/>
      <c r="Q16" s="481"/>
      <c r="R16" s="481"/>
      <c r="S16" s="481"/>
      <c r="T16" s="481"/>
      <c r="U16" s="481"/>
      <c r="V16" s="491"/>
      <c r="W16" s="491"/>
      <c r="X16" s="491"/>
      <c r="Y16" s="491"/>
      <c r="Z16" s="491"/>
      <c r="AA16" s="491"/>
      <c r="AB16" s="491"/>
      <c r="AC16" s="482"/>
      <c r="AD16" s="216"/>
      <c r="AF16" s="100"/>
      <c r="AG16" s="100"/>
      <c r="AH16" s="100"/>
      <c r="AI16" s="100"/>
    </row>
    <row r="17" spans="1:35" ht="5.25" customHeight="1" x14ac:dyDescent="0.2">
      <c r="A17" s="100"/>
      <c r="B17" s="215"/>
      <c r="C17" s="487"/>
      <c r="D17" s="485"/>
      <c r="E17" s="486"/>
      <c r="F17" s="485"/>
      <c r="G17" s="485"/>
      <c r="H17" s="485"/>
      <c r="I17" s="485"/>
      <c r="J17" s="485"/>
      <c r="K17" s="485"/>
      <c r="L17" s="485"/>
      <c r="M17" s="485"/>
      <c r="N17" s="485"/>
      <c r="O17" s="485"/>
      <c r="P17" s="485"/>
      <c r="Q17" s="485"/>
      <c r="R17" s="485"/>
      <c r="S17" s="485"/>
      <c r="T17" s="485"/>
      <c r="U17" s="485"/>
      <c r="V17" s="490"/>
      <c r="W17" s="490"/>
      <c r="X17" s="490"/>
      <c r="Y17" s="490"/>
      <c r="Z17" s="490"/>
      <c r="AA17" s="490"/>
      <c r="AB17" s="490"/>
      <c r="AC17" s="486"/>
      <c r="AD17" s="216"/>
      <c r="AF17" s="100"/>
      <c r="AG17" s="100"/>
      <c r="AH17" s="100"/>
      <c r="AI17" s="100"/>
    </row>
    <row r="18" spans="1:35" ht="21.75" customHeight="1" x14ac:dyDescent="0.2">
      <c r="A18" s="100"/>
      <c r="B18" s="215"/>
      <c r="C18" s="478" t="s">
        <v>651</v>
      </c>
      <c r="D18" s="349"/>
      <c r="E18" s="488"/>
      <c r="F18" s="349"/>
      <c r="G18" s="133"/>
      <c r="H18" s="133"/>
      <c r="I18" s="133"/>
      <c r="J18" s="133"/>
      <c r="K18" s="133"/>
      <c r="L18" s="133"/>
      <c r="M18" s="133"/>
      <c r="N18" s="133"/>
      <c r="O18" s="133"/>
      <c r="P18" s="133"/>
      <c r="Q18" s="133"/>
      <c r="R18" s="133"/>
      <c r="S18" s="133"/>
      <c r="T18" s="133"/>
      <c r="U18" s="133"/>
      <c r="V18" s="133"/>
      <c r="W18" s="133"/>
      <c r="X18" s="133"/>
      <c r="Y18" s="133"/>
      <c r="Z18" s="133"/>
      <c r="AA18" s="520"/>
      <c r="AB18" s="520"/>
      <c r="AC18" s="488"/>
      <c r="AD18" s="216"/>
      <c r="AF18" s="100" t="str">
        <f>IF(ISBLANK(G13)," ",IF(MATCH(CHAR(255),G13:Z13,1)-MATCH(G13,G13:Z13)=0,G13&amp;G15,G13))&amp;IF(ISBLANK(H13)," ",IF(MATCH(CHAR(255),G13:Z13,1)-MATCH(H13,G13:Z13)=0,H13&amp;G15&amp;H15&amp;I15,H13))&amp;IF(ISBLANK(I13)," ",IF(MATCH(CHAR(255),G13:Z13,1)-MATCH(I13,G13:Z13)=0,I13&amp;G15,I13))&amp;IF(ISBLANK(J13)," ",IF(MATCH(CHAR(255),G13:Z13,1)-MATCH(J13,G13:Z13)=0,J13&amp;G15,J13))</f>
        <v xml:space="preserve">    </v>
      </c>
      <c r="AG18" s="104"/>
      <c r="AH18" s="100"/>
      <c r="AI18" s="100"/>
    </row>
    <row r="19" spans="1:35" ht="5.25" customHeight="1" thickBot="1" x14ac:dyDescent="0.3">
      <c r="A19" s="100"/>
      <c r="B19" s="215"/>
      <c r="C19" s="489"/>
      <c r="D19" s="349"/>
      <c r="E19" s="488"/>
      <c r="F19" s="349"/>
      <c r="G19" s="349"/>
      <c r="H19" s="349"/>
      <c r="I19" s="349"/>
      <c r="J19" s="349"/>
      <c r="K19" s="349"/>
      <c r="L19" s="349"/>
      <c r="M19" s="349"/>
      <c r="N19" s="349"/>
      <c r="O19" s="349"/>
      <c r="P19" s="349"/>
      <c r="Q19" s="349"/>
      <c r="R19" s="349"/>
      <c r="S19" s="349"/>
      <c r="T19" s="349"/>
      <c r="U19" s="349"/>
      <c r="V19" s="346"/>
      <c r="W19" s="349"/>
      <c r="X19" s="349"/>
      <c r="Y19" s="349"/>
      <c r="Z19" s="349"/>
      <c r="AA19" s="349"/>
      <c r="AB19" s="349"/>
      <c r="AC19" s="488"/>
      <c r="AD19" s="216"/>
      <c r="AF19" s="100"/>
      <c r="AG19" s="100"/>
      <c r="AH19" s="100"/>
      <c r="AI19" s="100"/>
    </row>
    <row r="20" spans="1:35" ht="6.75" customHeight="1" x14ac:dyDescent="0.2">
      <c r="A20" s="100"/>
      <c r="B20" s="215"/>
      <c r="C20" s="601" t="s">
        <v>41</v>
      </c>
      <c r="D20" s="602"/>
      <c r="E20" s="603"/>
      <c r="F20" s="469"/>
      <c r="G20" s="469"/>
      <c r="H20" s="469"/>
      <c r="I20" s="469"/>
      <c r="J20" s="469"/>
      <c r="K20" s="469"/>
      <c r="L20" s="469"/>
      <c r="M20" s="469"/>
      <c r="N20" s="469"/>
      <c r="O20" s="469"/>
      <c r="P20" s="469"/>
      <c r="Q20" s="469"/>
      <c r="R20" s="469"/>
      <c r="S20" s="469"/>
      <c r="T20" s="469"/>
      <c r="U20" s="469"/>
      <c r="V20" s="351"/>
      <c r="W20" s="351"/>
      <c r="X20" s="351"/>
      <c r="Y20" s="351"/>
      <c r="Z20" s="351"/>
      <c r="AA20" s="351"/>
      <c r="AB20" s="351"/>
      <c r="AC20" s="477"/>
      <c r="AD20" s="216"/>
      <c r="AF20" s="100"/>
      <c r="AG20" s="105"/>
      <c r="AH20" s="100"/>
      <c r="AI20" s="100"/>
    </row>
    <row r="21" spans="1:35" ht="21" customHeight="1" x14ac:dyDescent="0.2">
      <c r="A21" s="100"/>
      <c r="B21" s="215"/>
      <c r="C21" s="604"/>
      <c r="D21" s="605"/>
      <c r="E21" s="606"/>
      <c r="F21" s="102"/>
      <c r="G21" s="622" t="s">
        <v>122</v>
      </c>
      <c r="H21" s="623"/>
      <c r="I21" s="623"/>
      <c r="J21" s="623"/>
      <c r="K21" s="623"/>
      <c r="L21" s="623"/>
      <c r="M21" s="623"/>
      <c r="N21" s="623"/>
      <c r="O21" s="623"/>
      <c r="P21" s="623"/>
      <c r="Q21" s="623"/>
      <c r="R21" s="623"/>
      <c r="S21" s="623"/>
      <c r="T21" s="623"/>
      <c r="U21" s="623"/>
      <c r="V21" s="623"/>
      <c r="W21" s="624"/>
      <c r="X21" s="493"/>
      <c r="Y21" s="493" t="s">
        <v>51</v>
      </c>
      <c r="Z21" s="493"/>
      <c r="AA21" s="134" t="s">
        <v>477</v>
      </c>
      <c r="AB21" s="133">
        <v>29</v>
      </c>
      <c r="AC21" s="479"/>
      <c r="AD21" s="216"/>
      <c r="AF21" s="100" t="str">
        <f>IF(ISBLANK(G13),IF(ISBLANK(H13),""," "),G13)&amp;IF(ISBLANK(H13),IF(ISBLANK(I13),""," "),H13)&amp;IF(ISBLANK(I13),IF(ISBLANK(J13),""," "),I13)&amp;IF(ISBLANK(J13),IF(ISBLANK(K13),""," "),J13)&amp;IF(ISBLANK(K13),IF(ISBLANK(L13),""," "),K13)&amp;IF(ISBLANK(L13),IF(ISBLANK(M13),""," "),L13)&amp;IF(ISBLANK(M13),IF(ISBLANK(N13),""," "),M13)&amp;IF(ISBLANK(N13),IF(ISBLANK(O13),""," "),N13)&amp;IF(ISBLANK(O13),IF(ISBLANK(P13),""," "),O13)&amp;IF(ISBLANK(P13),IF(ISBLANK(Q13),""," "),P13)&amp;IF(ISBLANK(Q13),IF(ISBLANK(R13),""," "),Q13)&amp;IF(ISBLANK(R13),IF(ISBLANK(S13),""," "),R13)&amp;IF(ISBLANK(S13),IF(ISBLANK(T13),""," "),S13)&amp;IF(ISBLANK(T13),IF(ISBLANK(U13),""," "),T13)&amp;IF(ISBLANK(U13),IF(ISBLANK(V13),""," "),U13)&amp;IF(ISBLANK(V13),IF(ISBLANK(W13),""," "),V13)&amp;IF(ISBLANK(W13),IF(ISBLANK(X13),""," "),W13)&amp;IF(ISBLANK(X13),IF(ISBLANK(Y13),""," "),Y13)&amp;IF(ISBLANK(Y13),IF(ISBLANK(Z13),""," "),Y13)&amp;IF(ISBLANK(Z13),IF(ISBLANK(AA13),""," "),Z13)</f>
        <v/>
      </c>
      <c r="AG21" s="100"/>
      <c r="AH21" s="100"/>
      <c r="AI21" s="100"/>
    </row>
    <row r="22" spans="1:35" ht="6.75" customHeight="1" thickBot="1" x14ac:dyDescent="0.25">
      <c r="A22" s="100"/>
      <c r="B22" s="215"/>
      <c r="C22" s="618"/>
      <c r="D22" s="619"/>
      <c r="E22" s="620"/>
      <c r="F22" s="234"/>
      <c r="G22" s="234"/>
      <c r="H22" s="234"/>
      <c r="I22" s="234"/>
      <c r="J22" s="234"/>
      <c r="K22" s="234"/>
      <c r="L22" s="234"/>
      <c r="M22" s="234"/>
      <c r="N22" s="234"/>
      <c r="O22" s="234"/>
      <c r="P22" s="234"/>
      <c r="Q22" s="234"/>
      <c r="R22" s="234"/>
      <c r="S22" s="234"/>
      <c r="T22" s="234"/>
      <c r="U22" s="234"/>
      <c r="V22" s="234"/>
      <c r="W22" s="234"/>
      <c r="X22" s="234"/>
      <c r="Y22" s="234"/>
      <c r="Z22" s="234"/>
      <c r="AA22" s="234"/>
      <c r="AB22" s="234"/>
      <c r="AC22" s="492"/>
      <c r="AD22" s="216"/>
      <c r="AF22" s="100"/>
      <c r="AG22" s="100"/>
      <c r="AH22" s="100"/>
      <c r="AI22" s="100"/>
    </row>
    <row r="23" spans="1:35" ht="10.5" customHeight="1" x14ac:dyDescent="0.2">
      <c r="A23" s="100"/>
      <c r="B23" s="215"/>
      <c r="C23" s="601" t="s">
        <v>40</v>
      </c>
      <c r="D23" s="602"/>
      <c r="E23" s="603"/>
      <c r="F23" s="476"/>
      <c r="G23" s="469"/>
      <c r="H23" s="469"/>
      <c r="I23" s="469"/>
      <c r="J23" s="469"/>
      <c r="K23" s="469"/>
      <c r="L23" s="469"/>
      <c r="M23" s="469"/>
      <c r="N23" s="469"/>
      <c r="O23" s="469"/>
      <c r="P23" s="469"/>
      <c r="Q23" s="469"/>
      <c r="R23" s="469"/>
      <c r="S23" s="469"/>
      <c r="T23" s="469"/>
      <c r="U23" s="469"/>
      <c r="V23" s="469"/>
      <c r="W23" s="469"/>
      <c r="X23" s="469"/>
      <c r="Y23" s="469"/>
      <c r="Z23" s="469"/>
      <c r="AA23" s="469"/>
      <c r="AB23" s="469"/>
      <c r="AC23" s="477"/>
      <c r="AD23" s="216"/>
      <c r="AF23" s="100"/>
      <c r="AG23" s="100"/>
      <c r="AH23" s="100"/>
      <c r="AI23" s="100"/>
    </row>
    <row r="24" spans="1:35" ht="17.25" customHeight="1" x14ac:dyDescent="0.25">
      <c r="A24" s="100"/>
      <c r="B24" s="215"/>
      <c r="C24" s="604"/>
      <c r="D24" s="605"/>
      <c r="E24" s="606"/>
      <c r="F24" s="494"/>
      <c r="G24" s="102" t="s">
        <v>631</v>
      </c>
      <c r="H24" s="102"/>
      <c r="I24" s="102"/>
      <c r="J24" s="102"/>
      <c r="K24" s="102"/>
      <c r="L24" s="347" t="s">
        <v>2</v>
      </c>
      <c r="M24" s="471" t="s">
        <v>13</v>
      </c>
      <c r="N24" s="102"/>
      <c r="O24" s="636">
        <v>1921.08</v>
      </c>
      <c r="P24" s="636"/>
      <c r="Q24" s="636"/>
      <c r="R24" s="636"/>
      <c r="S24" s="636"/>
      <c r="T24" s="102"/>
      <c r="U24" s="102"/>
      <c r="V24" s="102"/>
      <c r="W24" s="102"/>
      <c r="X24" s="102"/>
      <c r="Y24" s="102"/>
      <c r="Z24" s="102"/>
      <c r="AA24" s="102"/>
      <c r="AB24" s="102"/>
      <c r="AC24" s="479"/>
      <c r="AD24" s="216"/>
      <c r="AF24" s="100" t="str">
        <f>" "&amp;IF(ISBLANK(G15),IF(ISBLANK(H15),""," "),G15)&amp;IF(ISBLANK(H15),IF(ISBLANK(I15),""," "),H15)&amp;IF(ISBLANK(I15),IF(ISBLANK(J15),""," "),I15)&amp;IF(ISBLANK(J15),IF(ISBLANK(K15),""," "),J15)&amp;IF(ISBLANK(K15),IF(ISBLANK(L15),""," "),K15)&amp;IF(ISBLANK(L15),IF(ISBLANK(M15),""," "),L15)&amp;IF(ISBLANK(M15),IF(ISBLANK(N15),""," "),M15)&amp;IF(ISBLANK(N15),IF(ISBLANK(O15),""," "),N15)&amp;IF(ISBLANK(O15),IF(ISBLANK(P15),""," "),O15)&amp;IF(ISBLANK(P15),IF(ISBLANK(Q15),""," "),P15)&amp;IF(ISBLANK(Q15),IF(ISBLANK(R15),""," "),Q15)&amp;IF(ISBLANK(R15),IF(ISBLANK(S15),""," "),R15)&amp;IF(ISBLANK(S15),IF(ISBLANK(T15),""," "),S15)&amp;IF(ISBLANK(T15),IF(ISBLANK(U15),""," "),T15)&amp;IF(ISBLANK(U15),IF(ISBLANK(V15),""," "),U15)&amp;IF(ISBLANK(V15),IF(ISBLANK(W15),""," "),V15)&amp;IF(ISBLANK(W15),IF(ISBLANK(X15),""," "),W15)&amp;IF(ISBLANK(X15),IF(ISBLANK(Y15),""," "),Y15)&amp;IF(ISBLANK(Y15),IF(ISBLANK(Z15),""," "),Y15)&amp;IF(ISBLANK(Z15),IF(ISBLANK(AA15),""," "),Z15)</f>
        <v xml:space="preserve"> </v>
      </c>
      <c r="AG24" s="106"/>
      <c r="AH24" s="100"/>
      <c r="AI24" s="100"/>
    </row>
    <row r="25" spans="1:35" ht="19.5" customHeight="1" thickBot="1" x14ac:dyDescent="0.3">
      <c r="A25" s="100"/>
      <c r="B25" s="215"/>
      <c r="C25" s="604"/>
      <c r="D25" s="605"/>
      <c r="E25" s="606"/>
      <c r="F25" s="494"/>
      <c r="G25" s="102" t="s">
        <v>649</v>
      </c>
      <c r="H25" s="102"/>
      <c r="I25" s="102"/>
      <c r="J25" s="102"/>
      <c r="K25" s="102"/>
      <c r="L25" s="347" t="s">
        <v>2</v>
      </c>
      <c r="M25" s="471" t="s">
        <v>13</v>
      </c>
      <c r="N25" s="102"/>
      <c r="O25" s="637">
        <v>844.21</v>
      </c>
      <c r="P25" s="637"/>
      <c r="Q25" s="637"/>
      <c r="R25" s="637"/>
      <c r="S25" s="637"/>
      <c r="T25" s="102"/>
      <c r="U25" s="102"/>
      <c r="V25" s="102"/>
      <c r="W25" s="102"/>
      <c r="X25" s="102"/>
      <c r="Y25" s="102"/>
      <c r="Z25" s="102"/>
      <c r="AA25" s="102"/>
      <c r="AB25" s="102"/>
      <c r="AC25" s="479"/>
      <c r="AD25" s="216"/>
      <c r="AF25" s="100" t="str">
        <f>IF(ISBLANK(G13),IF(ISBLANK(H13),""," "),G13)&amp;IF(ISBLANK(H13),IF(ISBLANK(I13),""," "),H13)&amp;IF(ISBLANK(I13),IF(ISBLANK(J13),""," "),I13)&amp;IF(ISBLANK(J13),IF(ISBLANK(K13),""," "),J13)&amp;IF(ISBLANK(K13),IF(ISBLANK(L13),""," "),K13)&amp;IF(ISBLANK(L13),IF(ISBLANK(M13),""," "),L13)&amp;IF(ISBLANK(M13),IF(ISBLANK(N13),""," "),M13)&amp;IF(ISBLANK(N13),IF(ISBLANK(O13),""," "),N13)&amp;IF(ISBLANK(O13),IF(ISBLANK(P13),""," "),O13)&amp;IF(ISBLANK(P13),IF(ISBLANK(Q13),""," "),P13)&amp;IF(ISBLANK(Q13),IF(ISBLANK(R13),""," "),Q13)&amp;IF(ISBLANK(R13),IF(ISBLANK(S13),""," "),R13)&amp;IF(ISBLANK(S13),IF(ISBLANK(T13),""," "),S13)&amp;IF(ISBLANK(T13),IF(ISBLANK(U13),""," "),T13)&amp;IF(ISBLANK(U13),IF(ISBLANK(V13),""," "),U13)&amp;IF(ISBLANK(V13),IF(ISBLANK(W13),""," "),V13)&amp;IF(ISBLANK(W13),IF(ISBLANK(X13),""," "),W13)&amp;IF(ISBLANK(X13),IF(ISBLANK(Y13),""," "),X13)&amp;IF(ISBLANK(Y13),IF(ISBLANK(Z13),""," "),Y13)&amp;IF(ISBLANK(Z13),IF(ISBLANK(AA13),""," "),Z13)&amp;" "&amp;IF(ISBLANK(G15),IF(ISBLANK(H15),""," "),G15)&amp;IF(ISBLANK(H15),IF(ISBLANK(I15),""," "),H15)&amp;IF(ISBLANK(I15),IF(ISBLANK(J15),""," "),I15)&amp;IF(ISBLANK(J15),IF(ISBLANK(K15),""," "),J15)&amp;IF(ISBLANK(K15),IF(ISBLANK(L15),""," "),K15)&amp;IF(ISBLANK(L15),IF(ISBLANK(M15),""," "),L15)&amp;IF(ISBLANK(M15),IF(ISBLANK(N15),""," "),M15)&amp;IF(ISBLANK(N15),IF(ISBLANK(O15),""," "),N15)&amp;IF(ISBLANK(O15),IF(ISBLANK(P15),""," "),O15)&amp;IF(ISBLANK(P15),IF(ISBLANK(Q15),""," "),P15)&amp;IF(ISBLANK(Q15),IF(ISBLANK(R15),""," "),Q15)&amp;IF(ISBLANK(R15),IF(ISBLANK(S15),""," "),R15)&amp;IF(ISBLANK(S15),IF(ISBLANK(T15),""," "),S15)&amp;IF(ISBLANK(T15),IF(ISBLANK(U15),""," "),T15)&amp;IF(ISBLANK(U15),IF(ISBLANK(V15),""," "),U15)&amp;IF(ISBLANK(V15),IF(ISBLANK(W15),""," "),V15)&amp;IF(ISBLANK(W15),IF(ISBLANK(X15),""," "),W15)&amp;IF(ISBLANK(X15),IF(ISBLANK(Y15),""," "),X15)&amp;IF(ISBLANK(Y15),IF(ISBLANK(Z15),""," "),Y15)&amp;IF(ISBLANK(Z15),IF(ISBLANK(AA15),""," "),Z15)</f>
        <v xml:space="preserve"> </v>
      </c>
      <c r="AG25" s="100"/>
      <c r="AH25" s="100"/>
      <c r="AI25" s="100"/>
    </row>
    <row r="26" spans="1:35" ht="18" customHeight="1" thickBot="1" x14ac:dyDescent="0.3">
      <c r="A26" s="100"/>
      <c r="B26" s="215"/>
      <c r="C26" s="604"/>
      <c r="D26" s="605"/>
      <c r="E26" s="606"/>
      <c r="F26" s="494"/>
      <c r="G26" s="232" t="s">
        <v>3</v>
      </c>
      <c r="H26" s="102"/>
      <c r="I26" s="102"/>
      <c r="J26" s="102"/>
      <c r="K26" s="102"/>
      <c r="L26" s="347" t="s">
        <v>2</v>
      </c>
      <c r="M26" s="471" t="s">
        <v>13</v>
      </c>
      <c r="N26" s="102"/>
      <c r="O26" s="638">
        <f>SUM(O24:O25)</f>
        <v>2765.29</v>
      </c>
      <c r="P26" s="638"/>
      <c r="Q26" s="638"/>
      <c r="R26" s="638"/>
      <c r="S26" s="638"/>
      <c r="T26" s="102"/>
      <c r="U26" s="102"/>
      <c r="V26" s="102"/>
      <c r="W26" s="102"/>
      <c r="X26" s="102"/>
      <c r="Y26" s="102"/>
      <c r="Z26" s="102"/>
      <c r="AA26" s="102"/>
      <c r="AB26" s="102"/>
      <c r="AC26" s="479"/>
      <c r="AD26" s="216"/>
      <c r="AF26" s="100" t="str">
        <f>IF(ISBLANK(G18),IF(ISBLANK(H18),""," "),G18)&amp;IF(ISBLANK(H18),IF(ISBLANK(I18),""," "),H18)&amp;IF(ISBLANK(I18),IF(ISBLANK(J18),""," "),I18)&amp;IF(ISBLANK(J18),IF(ISBLANK(K18),""," "),J18)&amp;IF(ISBLANK(K18),IF(ISBLANK(L18),""," "),K18)&amp;IF(ISBLANK(L18),IF(ISBLANK(M18),""," "),L18)&amp;IF(ISBLANK(M18),IF(ISBLANK(N18),""," "),M18)&amp;IF(ISBLANK(N18),IF(ISBLANK(O18),""," "),N18)&amp;IF(ISBLANK(O18),IF(ISBLANK(P18),""," "),O18)&amp;IF(ISBLANK(P18),IF(ISBLANK(Q18),""," "),P18)&amp;IF(ISBLANK(Q18),IF(ISBLANK(R18),""," "),Q18)&amp;IF(ISBLANK(R18),IF(ISBLANK(S18),""," "),R18)&amp;IF(ISBLANK(S18),IF(ISBLANK(T18),""," "),S18)&amp;IF(ISBLANK(T18),IF(ISBLANK(U18),""," "),T18)&amp;IF(ISBLANK(U18),IF(ISBLANK(V18),""," "),U18)&amp;IF(ISBLANK(V18),IF(ISBLANK(W18),""," "),V18)&amp;IF(ISBLANK(W18),IF(ISBLANK(X18),""," "),W18)&amp;IF(ISBLANK(X18),IF(ISBLANK(Y18),""," "),Y18)&amp;IF(ISBLANK(Y18),IF(ISBLANK(Z18),""," "),Y18)&amp;IF(ISBLANK(Z18),IF(ISBLANK(AA18),""," "),Z18)</f>
        <v/>
      </c>
      <c r="AG26" s="100"/>
      <c r="AH26" s="100"/>
      <c r="AI26" s="100"/>
    </row>
    <row r="27" spans="1:35" ht="6.75" customHeight="1" thickTop="1" thickBot="1" x14ac:dyDescent="0.3">
      <c r="A27" s="100"/>
      <c r="B27" s="215"/>
      <c r="C27" s="618"/>
      <c r="D27" s="619"/>
      <c r="E27" s="620"/>
      <c r="F27" s="495"/>
      <c r="G27" s="234"/>
      <c r="H27" s="234"/>
      <c r="I27" s="234"/>
      <c r="J27" s="234"/>
      <c r="K27" s="234"/>
      <c r="L27" s="234"/>
      <c r="M27" s="234"/>
      <c r="N27" s="234"/>
      <c r="O27" s="234"/>
      <c r="P27" s="234"/>
      <c r="Q27" s="234"/>
      <c r="R27" s="234"/>
      <c r="S27" s="234"/>
      <c r="T27" s="234"/>
      <c r="U27" s="234"/>
      <c r="V27" s="234"/>
      <c r="W27" s="505"/>
      <c r="X27" s="496"/>
      <c r="Y27" s="496"/>
      <c r="Z27" s="496"/>
      <c r="AA27" s="497"/>
      <c r="AB27" s="234"/>
      <c r="AC27" s="492"/>
      <c r="AD27" s="216"/>
    </row>
    <row r="28" spans="1:35" ht="10.5" customHeight="1" x14ac:dyDescent="0.2">
      <c r="A28" s="100"/>
      <c r="B28" s="215"/>
      <c r="C28" s="476"/>
      <c r="D28" s="469"/>
      <c r="E28" s="477"/>
      <c r="F28" s="476"/>
      <c r="G28" s="635"/>
      <c r="H28" s="635"/>
      <c r="I28" s="635"/>
      <c r="J28" s="635"/>
      <c r="K28" s="635"/>
      <c r="L28" s="635"/>
      <c r="M28" s="635"/>
      <c r="N28" s="635"/>
      <c r="O28" s="635"/>
      <c r="P28" s="635"/>
      <c r="Q28" s="635"/>
      <c r="R28" s="635"/>
      <c r="S28" s="635"/>
      <c r="T28" s="635"/>
      <c r="U28" s="635"/>
      <c r="V28" s="635"/>
      <c r="W28" s="635"/>
      <c r="X28" s="635"/>
      <c r="Y28" s="635"/>
      <c r="Z28" s="635"/>
      <c r="AA28" s="635"/>
      <c r="AB28" s="635"/>
      <c r="AC28" s="477"/>
      <c r="AD28" s="216"/>
    </row>
    <row r="29" spans="1:35" ht="18" customHeight="1" x14ac:dyDescent="0.25">
      <c r="A29" s="100"/>
      <c r="B29" s="215"/>
      <c r="C29" s="489" t="s">
        <v>38</v>
      </c>
      <c r="D29" s="102"/>
      <c r="E29" s="479"/>
      <c r="F29" s="494"/>
      <c r="G29" s="622"/>
      <c r="H29" s="623"/>
      <c r="I29" s="623"/>
      <c r="J29" s="623"/>
      <c r="K29" s="623"/>
      <c r="L29" s="623"/>
      <c r="M29" s="623"/>
      <c r="N29" s="623"/>
      <c r="O29" s="623"/>
      <c r="P29" s="623"/>
      <c r="Q29" s="623"/>
      <c r="R29" s="623"/>
      <c r="S29" s="623"/>
      <c r="T29" s="623"/>
      <c r="U29" s="623"/>
      <c r="V29" s="623"/>
      <c r="W29" s="623"/>
      <c r="X29" s="623"/>
      <c r="Y29" s="623"/>
      <c r="Z29" s="623"/>
      <c r="AA29" s="623"/>
      <c r="AB29" s="624"/>
      <c r="AC29" s="499"/>
      <c r="AD29" s="216"/>
    </row>
    <row r="30" spans="1:35" ht="6" customHeight="1" x14ac:dyDescent="0.25">
      <c r="A30" s="100"/>
      <c r="B30" s="215"/>
      <c r="C30" s="489"/>
      <c r="D30" s="102"/>
      <c r="E30" s="479"/>
      <c r="F30" s="494"/>
      <c r="G30" s="348"/>
      <c r="H30" s="348"/>
      <c r="I30" s="348"/>
      <c r="J30" s="348"/>
      <c r="K30" s="348"/>
      <c r="L30" s="348"/>
      <c r="M30" s="348"/>
      <c r="N30" s="348"/>
      <c r="O30" s="348"/>
      <c r="P30" s="348"/>
      <c r="Q30" s="348"/>
      <c r="R30" s="348"/>
      <c r="S30" s="348"/>
      <c r="T30" s="348"/>
      <c r="U30" s="348"/>
      <c r="V30" s="348"/>
      <c r="W30" s="348"/>
      <c r="X30" s="348"/>
      <c r="Y30" s="348"/>
      <c r="Z30" s="348"/>
      <c r="AA30" s="348"/>
      <c r="AB30" s="348"/>
      <c r="AC30" s="500"/>
      <c r="AD30" s="216"/>
    </row>
    <row r="31" spans="1:35" ht="20.25" customHeight="1" x14ac:dyDescent="0.25">
      <c r="A31" s="100"/>
      <c r="B31" s="215"/>
      <c r="C31" s="498" t="s">
        <v>39</v>
      </c>
      <c r="D31" s="348"/>
      <c r="E31" s="499"/>
      <c r="F31" s="494"/>
      <c r="G31" s="625"/>
      <c r="H31" s="641"/>
      <c r="I31" s="641"/>
      <c r="J31" s="641"/>
      <c r="K31" s="641"/>
      <c r="L31" s="641"/>
      <c r="M31" s="641"/>
      <c r="N31" s="641"/>
      <c r="O31" s="641"/>
      <c r="P31" s="641"/>
      <c r="Q31" s="641"/>
      <c r="R31" s="641"/>
      <c r="S31" s="641"/>
      <c r="T31" s="641"/>
      <c r="U31" s="641"/>
      <c r="V31" s="641"/>
      <c r="W31" s="641"/>
      <c r="X31" s="641"/>
      <c r="Y31" s="641"/>
      <c r="Z31" s="641"/>
      <c r="AA31" s="641"/>
      <c r="AB31" s="642"/>
      <c r="AC31" s="502"/>
      <c r="AD31" s="216"/>
    </row>
    <row r="32" spans="1:35" ht="20.25" customHeight="1" x14ac:dyDescent="0.25">
      <c r="A32" s="100"/>
      <c r="B32" s="215"/>
      <c r="C32" s="498"/>
      <c r="D32" s="348"/>
      <c r="E32" s="499"/>
      <c r="F32" s="494"/>
      <c r="G32" s="643"/>
      <c r="H32" s="644"/>
      <c r="I32" s="644"/>
      <c r="J32" s="644"/>
      <c r="K32" s="644"/>
      <c r="L32" s="644"/>
      <c r="M32" s="644"/>
      <c r="N32" s="644"/>
      <c r="O32" s="644"/>
      <c r="P32" s="644"/>
      <c r="Q32" s="644"/>
      <c r="R32" s="644"/>
      <c r="S32" s="644"/>
      <c r="T32" s="644"/>
      <c r="U32" s="644"/>
      <c r="V32" s="644"/>
      <c r="W32" s="644"/>
      <c r="X32" s="644"/>
      <c r="Y32" s="644"/>
      <c r="Z32" s="644"/>
      <c r="AA32" s="644"/>
      <c r="AB32" s="645"/>
      <c r="AC32" s="502"/>
      <c r="AD32" s="216"/>
    </row>
    <row r="33" spans="1:30" ht="21.75" customHeight="1" x14ac:dyDescent="0.25">
      <c r="A33" s="100"/>
      <c r="B33" s="215"/>
      <c r="C33" s="498"/>
      <c r="D33" s="348"/>
      <c r="E33" s="499"/>
      <c r="F33" s="494"/>
      <c r="G33" s="646"/>
      <c r="H33" s="647"/>
      <c r="I33" s="647"/>
      <c r="J33" s="647"/>
      <c r="K33" s="647"/>
      <c r="L33" s="647"/>
      <c r="M33" s="647"/>
      <c r="N33" s="647"/>
      <c r="O33" s="647"/>
      <c r="P33" s="647"/>
      <c r="Q33" s="647"/>
      <c r="R33" s="647"/>
      <c r="S33" s="647"/>
      <c r="T33" s="647"/>
      <c r="U33" s="647"/>
      <c r="V33" s="647"/>
      <c r="W33" s="647"/>
      <c r="X33" s="647"/>
      <c r="Y33" s="647"/>
      <c r="Z33" s="647"/>
      <c r="AA33" s="647"/>
      <c r="AB33" s="648"/>
      <c r="AC33" s="502"/>
      <c r="AD33" s="216"/>
    </row>
    <row r="34" spans="1:30" ht="6" customHeight="1" x14ac:dyDescent="0.25">
      <c r="A34" s="100"/>
      <c r="B34" s="215"/>
      <c r="C34" s="498"/>
      <c r="D34" s="348"/>
      <c r="E34" s="499"/>
      <c r="F34" s="494"/>
      <c r="G34" s="102"/>
      <c r="H34" s="102"/>
      <c r="I34" s="102"/>
      <c r="J34" s="102"/>
      <c r="K34" s="102"/>
      <c r="L34" s="102"/>
      <c r="M34" s="102"/>
      <c r="N34" s="102"/>
      <c r="O34" s="102"/>
      <c r="P34" s="102"/>
      <c r="Q34" s="102"/>
      <c r="R34" s="102"/>
      <c r="S34" s="102"/>
      <c r="T34" s="102"/>
      <c r="U34" s="102"/>
      <c r="V34" s="501"/>
      <c r="W34" s="501"/>
      <c r="X34" s="501"/>
      <c r="Y34" s="501"/>
      <c r="Z34" s="501"/>
      <c r="AA34" s="501"/>
      <c r="AB34" s="501"/>
      <c r="AC34" s="502"/>
      <c r="AD34" s="216"/>
    </row>
    <row r="35" spans="1:30" ht="21" customHeight="1" x14ac:dyDescent="0.25">
      <c r="A35" s="100"/>
      <c r="B35" s="215"/>
      <c r="C35" s="498" t="s">
        <v>46</v>
      </c>
      <c r="D35" s="348"/>
      <c r="E35" s="499"/>
      <c r="F35" s="494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504"/>
      <c r="AB35" s="504"/>
      <c r="AC35" s="503"/>
      <c r="AD35" s="216"/>
    </row>
    <row r="36" spans="1:30" ht="7.5" customHeight="1" thickBot="1" x14ac:dyDescent="0.25">
      <c r="A36" s="100"/>
      <c r="B36" s="215"/>
      <c r="C36" s="495"/>
      <c r="D36" s="234"/>
      <c r="E36" s="492"/>
      <c r="F36" s="495"/>
      <c r="G36" s="234"/>
      <c r="H36" s="234"/>
      <c r="I36" s="234"/>
      <c r="J36" s="234"/>
      <c r="K36" s="234"/>
      <c r="L36" s="234"/>
      <c r="M36" s="234"/>
      <c r="N36" s="234"/>
      <c r="O36" s="234"/>
      <c r="P36" s="234"/>
      <c r="Q36" s="234"/>
      <c r="R36" s="234"/>
      <c r="S36" s="234"/>
      <c r="T36" s="234"/>
      <c r="U36" s="234"/>
      <c r="V36" s="639"/>
      <c r="W36" s="639"/>
      <c r="X36" s="639"/>
      <c r="Y36" s="639"/>
      <c r="Z36" s="639"/>
      <c r="AA36" s="639"/>
      <c r="AB36" s="639"/>
      <c r="AC36" s="640"/>
      <c r="AD36" s="216"/>
    </row>
    <row r="37" spans="1:30" ht="6.75" customHeight="1" x14ac:dyDescent="0.25">
      <c r="A37" s="100"/>
      <c r="B37" s="215"/>
      <c r="C37" s="601" t="s">
        <v>4</v>
      </c>
      <c r="D37" s="602"/>
      <c r="E37" s="603"/>
      <c r="F37" s="476"/>
      <c r="G37" s="469"/>
      <c r="H37" s="469"/>
      <c r="I37" s="469"/>
      <c r="J37" s="469"/>
      <c r="K37" s="469"/>
      <c r="L37" s="469"/>
      <c r="M37" s="469"/>
      <c r="N37" s="469"/>
      <c r="O37" s="469"/>
      <c r="P37" s="469"/>
      <c r="Q37" s="469"/>
      <c r="R37" s="469"/>
      <c r="S37" s="469"/>
      <c r="T37" s="469"/>
      <c r="U37" s="469"/>
      <c r="V37" s="469"/>
      <c r="W37" s="506"/>
      <c r="X37" s="507"/>
      <c r="Y37" s="507"/>
      <c r="Z37" s="507"/>
      <c r="AA37" s="508"/>
      <c r="AB37" s="469"/>
      <c r="AC37" s="477"/>
      <c r="AD37" s="216"/>
    </row>
    <row r="38" spans="1:30" ht="18" customHeight="1" x14ac:dyDescent="0.25">
      <c r="A38" s="100"/>
      <c r="B38" s="215"/>
      <c r="C38" s="604"/>
      <c r="D38" s="605"/>
      <c r="E38" s="606"/>
      <c r="F38" s="494"/>
      <c r="G38" s="493" t="s">
        <v>616</v>
      </c>
      <c r="H38" s="102"/>
      <c r="I38" s="102"/>
      <c r="J38" s="102"/>
      <c r="K38" s="102"/>
      <c r="L38" s="471" t="s">
        <v>2</v>
      </c>
      <c r="M38" s="622"/>
      <c r="N38" s="623"/>
      <c r="O38" s="623"/>
      <c r="P38" s="623"/>
      <c r="Q38" s="623"/>
      <c r="R38" s="623"/>
      <c r="S38" s="623"/>
      <c r="T38" s="623"/>
      <c r="U38" s="623"/>
      <c r="V38" s="623"/>
      <c r="W38" s="623"/>
      <c r="X38" s="623"/>
      <c r="Y38" s="623"/>
      <c r="Z38" s="623"/>
      <c r="AA38" s="623"/>
      <c r="AB38" s="624"/>
      <c r="AC38" s="479"/>
      <c r="AD38" s="216"/>
    </row>
    <row r="39" spans="1:30" ht="18" customHeight="1" x14ac:dyDescent="0.25">
      <c r="A39" s="100"/>
      <c r="B39" s="215"/>
      <c r="C39" s="604"/>
      <c r="D39" s="605"/>
      <c r="E39" s="606"/>
      <c r="F39" s="494"/>
      <c r="G39" s="493" t="s">
        <v>617</v>
      </c>
      <c r="H39" s="102"/>
      <c r="I39" s="102"/>
      <c r="J39" s="102"/>
      <c r="K39" s="102"/>
      <c r="L39" s="471" t="s">
        <v>2</v>
      </c>
      <c r="M39" s="622"/>
      <c r="N39" s="623"/>
      <c r="O39" s="623"/>
      <c r="P39" s="623"/>
      <c r="Q39" s="623"/>
      <c r="R39" s="623"/>
      <c r="S39" s="623"/>
      <c r="T39" s="623"/>
      <c r="U39" s="623"/>
      <c r="V39" s="623"/>
      <c r="W39" s="623"/>
      <c r="X39" s="623"/>
      <c r="Y39" s="623"/>
      <c r="Z39" s="623"/>
      <c r="AA39" s="623"/>
      <c r="AB39" s="624"/>
      <c r="AC39" s="479"/>
      <c r="AD39" s="216"/>
    </row>
    <row r="40" spans="1:30" ht="18.75" customHeight="1" x14ac:dyDescent="0.25">
      <c r="A40" s="100"/>
      <c r="B40" s="215"/>
      <c r="C40" s="604"/>
      <c r="D40" s="605"/>
      <c r="E40" s="606"/>
      <c r="F40" s="494"/>
      <c r="G40" s="232" t="s">
        <v>5</v>
      </c>
      <c r="H40" s="102"/>
      <c r="I40" s="102"/>
      <c r="J40" s="102"/>
      <c r="K40" s="102"/>
      <c r="L40" s="471" t="s">
        <v>2</v>
      </c>
      <c r="M40" s="622"/>
      <c r="N40" s="623"/>
      <c r="O40" s="623"/>
      <c r="P40" s="623"/>
      <c r="Q40" s="623"/>
      <c r="R40" s="623"/>
      <c r="S40" s="623"/>
      <c r="T40" s="623"/>
      <c r="U40" s="623"/>
      <c r="V40" s="623"/>
      <c r="W40" s="623"/>
      <c r="X40" s="623"/>
      <c r="Y40" s="623"/>
      <c r="Z40" s="623"/>
      <c r="AA40" s="623"/>
      <c r="AB40" s="624"/>
      <c r="AC40" s="479"/>
      <c r="AD40" s="216"/>
    </row>
    <row r="41" spans="1:30" ht="5.25" customHeight="1" x14ac:dyDescent="0.25">
      <c r="A41" s="100"/>
      <c r="B41" s="215"/>
      <c r="C41" s="604"/>
      <c r="D41" s="605"/>
      <c r="E41" s="606"/>
      <c r="F41" s="494"/>
      <c r="G41" s="232"/>
      <c r="H41" s="102"/>
      <c r="I41" s="102"/>
      <c r="J41" s="102"/>
      <c r="K41" s="102"/>
      <c r="L41" s="471"/>
      <c r="M41" s="509"/>
      <c r="N41" s="509"/>
      <c r="O41" s="509"/>
      <c r="P41" s="509"/>
      <c r="Q41" s="509"/>
      <c r="R41" s="509"/>
      <c r="S41" s="509"/>
      <c r="T41" s="509"/>
      <c r="U41" s="509"/>
      <c r="V41" s="509"/>
      <c r="W41" s="509"/>
      <c r="X41" s="509"/>
      <c r="Y41" s="509"/>
      <c r="Z41" s="509"/>
      <c r="AA41" s="509"/>
      <c r="AB41" s="509"/>
      <c r="AC41" s="479"/>
      <c r="AD41" s="216"/>
    </row>
    <row r="42" spans="1:30" ht="18" customHeight="1" x14ac:dyDescent="0.25">
      <c r="A42" s="100"/>
      <c r="B42" s="215"/>
      <c r="C42" s="604"/>
      <c r="D42" s="605"/>
      <c r="E42" s="606"/>
      <c r="F42" s="494"/>
      <c r="G42" s="232" t="s">
        <v>48</v>
      </c>
      <c r="H42" s="102"/>
      <c r="I42" s="102"/>
      <c r="J42" s="102"/>
      <c r="K42" s="102"/>
      <c r="L42" s="471" t="s">
        <v>2</v>
      </c>
      <c r="M42" s="616"/>
      <c r="N42" s="617"/>
      <c r="O42" s="510" t="s">
        <v>47</v>
      </c>
      <c r="P42" s="510"/>
      <c r="Q42" s="511"/>
      <c r="R42" s="511"/>
      <c r="S42" s="511"/>
      <c r="T42" s="511"/>
      <c r="U42" s="511"/>
      <c r="V42" s="511"/>
      <c r="W42" s="511"/>
      <c r="X42" s="511"/>
      <c r="Y42" s="511"/>
      <c r="Z42" s="511"/>
      <c r="AA42" s="511"/>
      <c r="AB42" s="511"/>
      <c r="AC42" s="479"/>
      <c r="AD42" s="216"/>
    </row>
    <row r="43" spans="1:30" ht="5.25" customHeight="1" x14ac:dyDescent="0.25">
      <c r="A43" s="100"/>
      <c r="B43" s="215"/>
      <c r="C43" s="604"/>
      <c r="D43" s="605"/>
      <c r="E43" s="606"/>
      <c r="F43" s="494"/>
      <c r="G43" s="232"/>
      <c r="H43" s="102"/>
      <c r="I43" s="102"/>
      <c r="J43" s="102"/>
      <c r="K43" s="102"/>
      <c r="L43" s="471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7"/>
      <c r="X43" s="347"/>
      <c r="Y43" s="347"/>
      <c r="Z43" s="347"/>
      <c r="AA43" s="347"/>
      <c r="AB43" s="347"/>
      <c r="AC43" s="479"/>
      <c r="AD43" s="216"/>
    </row>
    <row r="44" spans="1:30" ht="18" customHeight="1" x14ac:dyDescent="0.25">
      <c r="A44" s="100"/>
      <c r="B44" s="215"/>
      <c r="C44" s="604"/>
      <c r="D44" s="605"/>
      <c r="E44" s="606"/>
      <c r="F44" s="494"/>
      <c r="G44" s="232" t="s">
        <v>6</v>
      </c>
      <c r="H44" s="102"/>
      <c r="I44" s="102"/>
      <c r="J44" s="102"/>
      <c r="K44" s="102"/>
      <c r="L44" s="471" t="s">
        <v>2</v>
      </c>
      <c r="M44" s="92" t="str">
        <f>IF(OR(M42=0,O24=0)=TRUE," ",IF(O24&gt;=2625.45,IF(M42&gt;=1400,"A","B"),IF(O24&gt;=2333,IF(M42&gt;=1000,"B","C"),IF(O24&gt;=1820.75,IF(M42&lt;1000,"C","C"),IF(O24&lt;1820.75,IF(M42&gt;=175,"D","E"))))))</f>
        <v xml:space="preserve"> </v>
      </c>
      <c r="N44" s="634"/>
      <c r="O44" s="634"/>
      <c r="P44" s="634"/>
      <c r="Q44" s="634"/>
      <c r="R44" s="634"/>
      <c r="S44" s="634"/>
      <c r="T44" s="634"/>
      <c r="U44" s="634"/>
      <c r="V44" s="634"/>
      <c r="W44" s="634"/>
      <c r="X44" s="634"/>
      <c r="Y44" s="634"/>
      <c r="Z44" s="634"/>
      <c r="AA44" s="634"/>
      <c r="AB44" s="634"/>
      <c r="AC44" s="479"/>
      <c r="AD44" s="216"/>
    </row>
    <row r="45" spans="1:30" ht="3.75" customHeight="1" thickBot="1" x14ac:dyDescent="0.25">
      <c r="A45" s="100"/>
      <c r="B45" s="215"/>
      <c r="C45" s="618"/>
      <c r="D45" s="619"/>
      <c r="E45" s="620"/>
      <c r="F45" s="495"/>
      <c r="G45" s="234"/>
      <c r="H45" s="234"/>
      <c r="I45" s="234"/>
      <c r="J45" s="234"/>
      <c r="K45" s="234"/>
      <c r="L45" s="234"/>
      <c r="M45" s="234"/>
      <c r="N45" s="234"/>
      <c r="O45" s="234"/>
      <c r="P45" s="234"/>
      <c r="Q45" s="234"/>
      <c r="R45" s="234"/>
      <c r="S45" s="234"/>
      <c r="T45" s="234"/>
      <c r="U45" s="234"/>
      <c r="V45" s="234"/>
      <c r="W45" s="234"/>
      <c r="X45" s="234"/>
      <c r="Y45" s="234"/>
      <c r="Z45" s="234"/>
      <c r="AA45" s="234"/>
      <c r="AB45" s="234"/>
      <c r="AC45" s="492"/>
      <c r="AD45" s="216"/>
    </row>
    <row r="46" spans="1:30" ht="6.75" customHeight="1" x14ac:dyDescent="0.2">
      <c r="A46" s="100"/>
      <c r="B46" s="215"/>
      <c r="C46" s="601" t="s">
        <v>7</v>
      </c>
      <c r="D46" s="602"/>
      <c r="E46" s="603"/>
      <c r="F46" s="476"/>
      <c r="G46" s="469"/>
      <c r="H46" s="469"/>
      <c r="I46" s="469"/>
      <c r="J46" s="469"/>
      <c r="K46" s="469"/>
      <c r="L46" s="469"/>
      <c r="M46" s="469"/>
      <c r="N46" s="469"/>
      <c r="O46" s="469"/>
      <c r="P46" s="469"/>
      <c r="Q46" s="469"/>
      <c r="R46" s="469"/>
      <c r="S46" s="469"/>
      <c r="T46" s="469"/>
      <c r="U46" s="469"/>
      <c r="V46" s="469"/>
      <c r="W46" s="469"/>
      <c r="X46" s="469"/>
      <c r="Y46" s="469"/>
      <c r="Z46" s="469"/>
      <c r="AA46" s="469"/>
      <c r="AB46" s="469"/>
      <c r="AC46" s="477"/>
      <c r="AD46" s="216"/>
    </row>
    <row r="47" spans="1:30" ht="15" x14ac:dyDescent="0.25">
      <c r="A47" s="100"/>
      <c r="B47" s="215"/>
      <c r="C47" s="604"/>
      <c r="D47" s="605"/>
      <c r="E47" s="606"/>
      <c r="F47" s="494"/>
      <c r="G47" s="74" t="s">
        <v>42</v>
      </c>
      <c r="H47" s="102"/>
      <c r="I47" s="102"/>
      <c r="J47" s="102"/>
      <c r="K47" s="102"/>
      <c r="L47" s="102"/>
      <c r="M47" s="102"/>
      <c r="N47" s="102"/>
      <c r="O47" s="102"/>
      <c r="P47" s="102"/>
      <c r="Q47" s="102"/>
      <c r="R47" s="102"/>
      <c r="S47" s="102"/>
      <c r="T47" s="102"/>
      <c r="U47" s="102"/>
      <c r="V47" s="102"/>
      <c r="W47" s="348"/>
      <c r="X47" s="348"/>
      <c r="Y47" s="348"/>
      <c r="Z47" s="348"/>
      <c r="AA47" s="348"/>
      <c r="AB47" s="348"/>
      <c r="AC47" s="499"/>
      <c r="AD47" s="216"/>
    </row>
    <row r="48" spans="1:30" ht="15" x14ac:dyDescent="0.25">
      <c r="A48" s="100"/>
      <c r="B48" s="215"/>
      <c r="C48" s="604"/>
      <c r="D48" s="605"/>
      <c r="E48" s="606"/>
      <c r="F48" s="494"/>
      <c r="G48" s="74" t="s">
        <v>43</v>
      </c>
      <c r="H48" s="102"/>
      <c r="I48" s="102"/>
      <c r="J48" s="102"/>
      <c r="K48" s="102"/>
      <c r="L48" s="102"/>
      <c r="M48" s="102"/>
      <c r="N48" s="102"/>
      <c r="O48" s="102"/>
      <c r="P48" s="102"/>
      <c r="Q48" s="102"/>
      <c r="R48" s="102"/>
      <c r="S48" s="102"/>
      <c r="T48" s="102"/>
      <c r="U48" s="102"/>
      <c r="V48" s="102"/>
      <c r="W48" s="348"/>
      <c r="X48" s="348"/>
      <c r="Y48" s="348"/>
      <c r="Z48" s="348"/>
      <c r="AA48" s="348"/>
      <c r="AB48" s="348"/>
      <c r="AC48" s="499"/>
      <c r="AD48" s="216"/>
    </row>
    <row r="49" spans="1:30" ht="15" x14ac:dyDescent="0.25">
      <c r="A49" s="100"/>
      <c r="B49" s="215"/>
      <c r="C49" s="604"/>
      <c r="D49" s="605"/>
      <c r="E49" s="606"/>
      <c r="F49" s="494"/>
      <c r="G49" s="74" t="s">
        <v>44</v>
      </c>
      <c r="H49" s="102"/>
      <c r="I49" s="102"/>
      <c r="J49" s="102"/>
      <c r="K49" s="102"/>
      <c r="L49" s="102"/>
      <c r="M49" s="102"/>
      <c r="N49" s="102"/>
      <c r="O49" s="102"/>
      <c r="P49" s="102"/>
      <c r="Q49" s="102"/>
      <c r="R49" s="102"/>
      <c r="S49" s="102"/>
      <c r="T49" s="102"/>
      <c r="U49" s="102"/>
      <c r="V49" s="102"/>
      <c r="W49" s="348"/>
      <c r="X49" s="348"/>
      <c r="Y49" s="348"/>
      <c r="Z49" s="348"/>
      <c r="AA49" s="348"/>
      <c r="AB49" s="348"/>
      <c r="AC49" s="499"/>
      <c r="AD49" s="216"/>
    </row>
    <row r="50" spans="1:30" ht="15" x14ac:dyDescent="0.25">
      <c r="A50" s="100"/>
      <c r="B50" s="215"/>
      <c r="C50" s="604"/>
      <c r="D50" s="605"/>
      <c r="E50" s="606"/>
      <c r="F50" s="494"/>
      <c r="G50" s="74" t="s">
        <v>45</v>
      </c>
      <c r="H50" s="102"/>
      <c r="I50" s="102"/>
      <c r="J50" s="102"/>
      <c r="K50" s="102"/>
      <c r="L50" s="102"/>
      <c r="M50" s="102"/>
      <c r="N50" s="102"/>
      <c r="O50" s="102"/>
      <c r="P50" s="102"/>
      <c r="Q50" s="102"/>
      <c r="R50" s="102"/>
      <c r="S50" s="102"/>
      <c r="T50" s="102"/>
      <c r="U50" s="102"/>
      <c r="V50" s="102"/>
      <c r="W50" s="348"/>
      <c r="X50" s="348"/>
      <c r="Y50" s="348"/>
      <c r="Z50" s="348"/>
      <c r="AA50" s="348"/>
      <c r="AB50" s="348"/>
      <c r="AC50" s="499"/>
      <c r="AD50" s="216"/>
    </row>
    <row r="51" spans="1:30" ht="8.25" customHeight="1" thickBot="1" x14ac:dyDescent="0.25">
      <c r="A51" s="100"/>
      <c r="B51" s="215"/>
      <c r="C51" s="618"/>
      <c r="D51" s="619"/>
      <c r="E51" s="620"/>
      <c r="F51" s="495"/>
      <c r="G51" s="234"/>
      <c r="H51" s="234"/>
      <c r="I51" s="234"/>
      <c r="J51" s="234"/>
      <c r="K51" s="234"/>
      <c r="L51" s="234"/>
      <c r="M51" s="234"/>
      <c r="N51" s="234"/>
      <c r="O51" s="234"/>
      <c r="P51" s="234"/>
      <c r="Q51" s="234"/>
      <c r="R51" s="234"/>
      <c r="S51" s="234"/>
      <c r="T51" s="234"/>
      <c r="U51" s="234"/>
      <c r="V51" s="234"/>
      <c r="W51" s="234"/>
      <c r="X51" s="234"/>
      <c r="Y51" s="234"/>
      <c r="Z51" s="234"/>
      <c r="AA51" s="234"/>
      <c r="AB51" s="234"/>
      <c r="AC51" s="492"/>
      <c r="AD51" s="216"/>
    </row>
    <row r="52" spans="1:30" ht="8.25" customHeight="1" x14ac:dyDescent="0.2">
      <c r="A52" s="100"/>
      <c r="B52" s="215"/>
      <c r="C52" s="476"/>
      <c r="D52" s="469"/>
      <c r="E52" s="477"/>
      <c r="F52" s="476"/>
      <c r="G52" s="469"/>
      <c r="H52" s="469"/>
      <c r="I52" s="469"/>
      <c r="J52" s="469"/>
      <c r="K52" s="469"/>
      <c r="L52" s="469"/>
      <c r="M52" s="469"/>
      <c r="N52" s="469"/>
      <c r="O52" s="469"/>
      <c r="P52" s="469"/>
      <c r="Q52" s="469"/>
      <c r="R52" s="469"/>
      <c r="S52" s="469"/>
      <c r="T52" s="469"/>
      <c r="U52" s="469"/>
      <c r="V52" s="469"/>
      <c r="W52" s="469"/>
      <c r="X52" s="469"/>
      <c r="Y52" s="469"/>
      <c r="Z52" s="469"/>
      <c r="AA52" s="469"/>
      <c r="AB52" s="469"/>
      <c r="AC52" s="477"/>
      <c r="AD52" s="216"/>
    </row>
    <row r="53" spans="1:30" ht="18" customHeight="1" x14ac:dyDescent="0.2">
      <c r="A53" s="100"/>
      <c r="B53" s="215"/>
      <c r="C53" s="604" t="s">
        <v>8</v>
      </c>
      <c r="D53" s="605"/>
      <c r="E53" s="606"/>
      <c r="F53" s="494"/>
      <c r="G53" s="625"/>
      <c r="H53" s="626"/>
      <c r="I53" s="626"/>
      <c r="J53" s="626"/>
      <c r="K53" s="626"/>
      <c r="L53" s="626"/>
      <c r="M53" s="626"/>
      <c r="N53" s="626"/>
      <c r="O53" s="626"/>
      <c r="P53" s="626"/>
      <c r="Q53" s="626"/>
      <c r="R53" s="626"/>
      <c r="S53" s="626"/>
      <c r="T53" s="626"/>
      <c r="U53" s="626"/>
      <c r="V53" s="626"/>
      <c r="W53" s="626"/>
      <c r="X53" s="626"/>
      <c r="Y53" s="626"/>
      <c r="Z53" s="626"/>
      <c r="AA53" s="626"/>
      <c r="AB53" s="627"/>
      <c r="AC53" s="513"/>
      <c r="AD53" s="216"/>
    </row>
    <row r="54" spans="1:30" ht="17.25" customHeight="1" x14ac:dyDescent="0.2">
      <c r="A54" s="100"/>
      <c r="B54" s="215"/>
      <c r="C54" s="604"/>
      <c r="D54" s="605"/>
      <c r="E54" s="606"/>
      <c r="F54" s="494"/>
      <c r="G54" s="628"/>
      <c r="H54" s="629"/>
      <c r="I54" s="629"/>
      <c r="J54" s="629"/>
      <c r="K54" s="629"/>
      <c r="L54" s="629"/>
      <c r="M54" s="629"/>
      <c r="N54" s="629"/>
      <c r="O54" s="629"/>
      <c r="P54" s="629"/>
      <c r="Q54" s="629"/>
      <c r="R54" s="629"/>
      <c r="S54" s="629"/>
      <c r="T54" s="629"/>
      <c r="U54" s="629"/>
      <c r="V54" s="629"/>
      <c r="W54" s="629"/>
      <c r="X54" s="629"/>
      <c r="Y54" s="629"/>
      <c r="Z54" s="629"/>
      <c r="AA54" s="629"/>
      <c r="AB54" s="630"/>
      <c r="AC54" s="499"/>
      <c r="AD54" s="216"/>
    </row>
    <row r="55" spans="1:30" ht="21.75" customHeight="1" x14ac:dyDescent="0.2">
      <c r="A55" s="100"/>
      <c r="B55" s="215"/>
      <c r="C55" s="604"/>
      <c r="D55" s="605"/>
      <c r="E55" s="606"/>
      <c r="F55" s="494"/>
      <c r="G55" s="628"/>
      <c r="H55" s="629"/>
      <c r="I55" s="629"/>
      <c r="J55" s="629"/>
      <c r="K55" s="629"/>
      <c r="L55" s="629"/>
      <c r="M55" s="629"/>
      <c r="N55" s="629"/>
      <c r="O55" s="629"/>
      <c r="P55" s="629"/>
      <c r="Q55" s="629"/>
      <c r="R55" s="629"/>
      <c r="S55" s="629"/>
      <c r="T55" s="629"/>
      <c r="U55" s="629"/>
      <c r="V55" s="629"/>
      <c r="W55" s="629"/>
      <c r="X55" s="629"/>
      <c r="Y55" s="629"/>
      <c r="Z55" s="629"/>
      <c r="AA55" s="629"/>
      <c r="AB55" s="630"/>
      <c r="AC55" s="499"/>
      <c r="AD55" s="216"/>
    </row>
    <row r="56" spans="1:30" ht="20.25" customHeight="1" x14ac:dyDescent="0.2">
      <c r="A56" s="100"/>
      <c r="B56" s="215"/>
      <c r="C56" s="604"/>
      <c r="D56" s="605"/>
      <c r="E56" s="606"/>
      <c r="F56" s="494"/>
      <c r="G56" s="631"/>
      <c r="H56" s="632"/>
      <c r="I56" s="632"/>
      <c r="J56" s="632"/>
      <c r="K56" s="632"/>
      <c r="L56" s="632"/>
      <c r="M56" s="632"/>
      <c r="N56" s="632"/>
      <c r="O56" s="632"/>
      <c r="P56" s="632"/>
      <c r="Q56" s="632"/>
      <c r="R56" s="632"/>
      <c r="S56" s="632"/>
      <c r="T56" s="632"/>
      <c r="U56" s="632"/>
      <c r="V56" s="632"/>
      <c r="W56" s="632"/>
      <c r="X56" s="632"/>
      <c r="Y56" s="632"/>
      <c r="Z56" s="632"/>
      <c r="AA56" s="632"/>
      <c r="AB56" s="633"/>
      <c r="AC56" s="499"/>
      <c r="AD56" s="216"/>
    </row>
    <row r="57" spans="1:30" ht="8.25" customHeight="1" thickBot="1" x14ac:dyDescent="0.25">
      <c r="A57" s="100"/>
      <c r="B57" s="215"/>
      <c r="C57" s="495"/>
      <c r="D57" s="234"/>
      <c r="E57" s="492"/>
      <c r="F57" s="495"/>
      <c r="G57" s="234"/>
      <c r="H57" s="234"/>
      <c r="I57" s="234"/>
      <c r="J57" s="234"/>
      <c r="K57" s="234"/>
      <c r="L57" s="234"/>
      <c r="M57" s="234"/>
      <c r="N57" s="234"/>
      <c r="O57" s="234"/>
      <c r="P57" s="234"/>
      <c r="Q57" s="234"/>
      <c r="R57" s="234"/>
      <c r="S57" s="234"/>
      <c r="T57" s="234"/>
      <c r="U57" s="234"/>
      <c r="V57" s="234"/>
      <c r="W57" s="234"/>
      <c r="X57" s="234"/>
      <c r="Y57" s="234"/>
      <c r="Z57" s="234"/>
      <c r="AA57" s="234"/>
      <c r="AB57" s="234"/>
      <c r="AC57" s="492"/>
      <c r="AD57" s="216"/>
    </row>
    <row r="58" spans="1:30" ht="6" customHeight="1" thickBot="1" x14ac:dyDescent="0.25">
      <c r="A58" s="100"/>
      <c r="B58" s="215"/>
      <c r="C58" s="512"/>
      <c r="D58" s="512"/>
      <c r="E58" s="512"/>
      <c r="F58" s="512"/>
      <c r="G58" s="512"/>
      <c r="H58" s="512"/>
      <c r="I58" s="512"/>
      <c r="J58" s="512"/>
      <c r="K58" s="512"/>
      <c r="L58" s="512"/>
      <c r="M58" s="512"/>
      <c r="N58" s="512"/>
      <c r="O58" s="512"/>
      <c r="P58" s="512"/>
      <c r="Q58" s="512"/>
      <c r="R58" s="512"/>
      <c r="S58" s="512"/>
      <c r="T58" s="512"/>
      <c r="U58" s="512"/>
      <c r="V58" s="512"/>
      <c r="W58" s="512"/>
      <c r="X58" s="512"/>
      <c r="Y58" s="512"/>
      <c r="Z58" s="512"/>
      <c r="AA58" s="512"/>
      <c r="AB58" s="512"/>
      <c r="AC58" s="512"/>
      <c r="AD58" s="216"/>
    </row>
    <row r="59" spans="1:30" ht="19.5" customHeight="1" thickBot="1" x14ac:dyDescent="0.25">
      <c r="A59" s="100"/>
      <c r="B59" s="215"/>
      <c r="C59" s="594" t="s">
        <v>53</v>
      </c>
      <c r="D59" s="595"/>
      <c r="E59" s="595"/>
      <c r="F59" s="595"/>
      <c r="G59" s="595"/>
      <c r="H59" s="595"/>
      <c r="I59" s="595"/>
      <c r="J59" s="595"/>
      <c r="K59" s="595"/>
      <c r="L59" s="595"/>
      <c r="M59" s="595"/>
      <c r="N59" s="595"/>
      <c r="O59" s="595"/>
      <c r="P59" s="595"/>
      <c r="Q59" s="595"/>
      <c r="R59" s="595"/>
      <c r="S59" s="595"/>
      <c r="T59" s="595"/>
      <c r="U59" s="595"/>
      <c r="V59" s="595"/>
      <c r="W59" s="595"/>
      <c r="X59" s="595"/>
      <c r="Y59" s="595"/>
      <c r="Z59" s="595"/>
      <c r="AA59" s="595"/>
      <c r="AB59" s="595"/>
      <c r="AC59" s="596"/>
      <c r="AD59" s="216"/>
    </row>
    <row r="60" spans="1:30" ht="6" customHeight="1" thickBot="1" x14ac:dyDescent="0.25">
      <c r="A60" s="100"/>
      <c r="B60" s="215"/>
      <c r="C60" s="475"/>
      <c r="D60" s="475"/>
      <c r="E60" s="475"/>
      <c r="F60" s="475"/>
      <c r="G60" s="475"/>
      <c r="H60" s="475"/>
      <c r="I60" s="475"/>
      <c r="J60" s="475"/>
      <c r="K60" s="475"/>
      <c r="L60" s="475"/>
      <c r="M60" s="475"/>
      <c r="N60" s="475"/>
      <c r="O60" s="475"/>
      <c r="P60" s="475"/>
      <c r="Q60" s="475"/>
      <c r="R60" s="475"/>
      <c r="S60" s="475"/>
      <c r="T60" s="475"/>
      <c r="U60" s="475"/>
      <c r="V60" s="475"/>
      <c r="W60" s="475"/>
      <c r="X60" s="475"/>
      <c r="Y60" s="475"/>
      <c r="Z60" s="475"/>
      <c r="AA60" s="475"/>
      <c r="AB60" s="475"/>
      <c r="AC60" s="475"/>
      <c r="AD60" s="216"/>
    </row>
    <row r="61" spans="1:30" ht="6" customHeight="1" x14ac:dyDescent="0.2">
      <c r="A61" s="100"/>
      <c r="B61" s="215"/>
      <c r="C61" s="604" t="s">
        <v>632</v>
      </c>
      <c r="D61" s="605"/>
      <c r="E61" s="606"/>
      <c r="F61" s="514"/>
      <c r="G61" s="514"/>
      <c r="H61" s="514"/>
      <c r="I61" s="514"/>
      <c r="J61" s="514"/>
      <c r="K61" s="514"/>
      <c r="L61" s="514"/>
      <c r="M61" s="514"/>
      <c r="N61" s="514"/>
      <c r="O61" s="514"/>
      <c r="P61" s="514"/>
      <c r="Q61" s="514"/>
      <c r="R61" s="514"/>
      <c r="S61" s="514"/>
      <c r="T61" s="514"/>
      <c r="U61" s="514"/>
      <c r="V61" s="514"/>
      <c r="W61" s="514"/>
      <c r="X61" s="514"/>
      <c r="Y61" s="514"/>
      <c r="Z61" s="514"/>
      <c r="AA61" s="514"/>
      <c r="AB61" s="514"/>
      <c r="AC61" s="519"/>
      <c r="AD61" s="216"/>
    </row>
    <row r="62" spans="1:30" ht="21.75" customHeight="1" x14ac:dyDescent="0.2">
      <c r="A62" s="100"/>
      <c r="B62" s="215"/>
      <c r="C62" s="604"/>
      <c r="D62" s="605"/>
      <c r="E62" s="606"/>
      <c r="F62" s="102"/>
      <c r="G62" s="621"/>
      <c r="H62" s="608"/>
      <c r="I62" s="608"/>
      <c r="J62" s="608"/>
      <c r="K62" s="608"/>
      <c r="L62" s="608"/>
      <c r="M62" s="608"/>
      <c r="N62" s="608"/>
      <c r="O62" s="608"/>
      <c r="P62" s="608"/>
      <c r="Q62" s="608"/>
      <c r="R62" s="608"/>
      <c r="S62" s="608"/>
      <c r="T62" s="608"/>
      <c r="U62" s="608"/>
      <c r="V62" s="608"/>
      <c r="W62" s="608"/>
      <c r="X62" s="608"/>
      <c r="Y62" s="608"/>
      <c r="Z62" s="608"/>
      <c r="AA62" s="608"/>
      <c r="AB62" s="609"/>
      <c r="AC62" s="499"/>
      <c r="AD62" s="216"/>
    </row>
    <row r="63" spans="1:30" ht="15.75" customHeight="1" x14ac:dyDescent="0.2">
      <c r="A63" s="100"/>
      <c r="B63" s="215"/>
      <c r="C63" s="604"/>
      <c r="D63" s="605"/>
      <c r="E63" s="606"/>
      <c r="F63" s="102"/>
      <c r="G63" s="610"/>
      <c r="H63" s="611"/>
      <c r="I63" s="611"/>
      <c r="J63" s="611"/>
      <c r="K63" s="611"/>
      <c r="L63" s="611"/>
      <c r="M63" s="611"/>
      <c r="N63" s="611"/>
      <c r="O63" s="611"/>
      <c r="P63" s="611"/>
      <c r="Q63" s="611"/>
      <c r="R63" s="611"/>
      <c r="S63" s="611"/>
      <c r="T63" s="611"/>
      <c r="U63" s="611"/>
      <c r="V63" s="611"/>
      <c r="W63" s="611"/>
      <c r="X63" s="611"/>
      <c r="Y63" s="611"/>
      <c r="Z63" s="611"/>
      <c r="AA63" s="611"/>
      <c r="AB63" s="612"/>
      <c r="AC63" s="513"/>
      <c r="AD63" s="216"/>
    </row>
    <row r="64" spans="1:30" ht="19.5" customHeight="1" x14ac:dyDescent="0.2">
      <c r="A64" s="100"/>
      <c r="B64" s="215"/>
      <c r="C64" s="528"/>
      <c r="D64" s="515"/>
      <c r="E64" s="516"/>
      <c r="F64" s="102"/>
      <c r="G64" s="613"/>
      <c r="H64" s="614"/>
      <c r="I64" s="614"/>
      <c r="J64" s="614"/>
      <c r="K64" s="614"/>
      <c r="L64" s="614"/>
      <c r="M64" s="614"/>
      <c r="N64" s="614"/>
      <c r="O64" s="614"/>
      <c r="P64" s="614"/>
      <c r="Q64" s="614"/>
      <c r="R64" s="614"/>
      <c r="S64" s="614"/>
      <c r="T64" s="614"/>
      <c r="U64" s="614"/>
      <c r="V64" s="614"/>
      <c r="W64" s="614"/>
      <c r="X64" s="614"/>
      <c r="Y64" s="614"/>
      <c r="Z64" s="614"/>
      <c r="AA64" s="614"/>
      <c r="AB64" s="615"/>
      <c r="AC64" s="499"/>
      <c r="AD64" s="216"/>
    </row>
    <row r="65" spans="1:31" ht="6" customHeight="1" x14ac:dyDescent="0.2">
      <c r="A65" s="100"/>
      <c r="B65" s="215"/>
      <c r="C65" s="528"/>
      <c r="D65" s="515"/>
      <c r="E65" s="516"/>
      <c r="F65" s="102"/>
      <c r="G65" s="347"/>
      <c r="H65" s="347"/>
      <c r="I65" s="347"/>
      <c r="J65" s="347"/>
      <c r="K65" s="347"/>
      <c r="L65" s="347"/>
      <c r="M65" s="347"/>
      <c r="N65" s="347"/>
      <c r="O65" s="347"/>
      <c r="P65" s="347"/>
      <c r="Q65" s="347"/>
      <c r="R65" s="347"/>
      <c r="S65" s="347"/>
      <c r="T65" s="347"/>
      <c r="U65" s="347"/>
      <c r="V65" s="347"/>
      <c r="W65" s="347"/>
      <c r="X65" s="347"/>
      <c r="Y65" s="347"/>
      <c r="Z65" s="347"/>
      <c r="AA65" s="347"/>
      <c r="AB65" s="347"/>
      <c r="AC65" s="499"/>
      <c r="AD65" s="216"/>
    </row>
    <row r="66" spans="1:31" ht="21" customHeight="1" x14ac:dyDescent="0.2">
      <c r="A66" s="100"/>
      <c r="B66" s="215"/>
      <c r="C66" s="528"/>
      <c r="D66" s="515"/>
      <c r="E66" s="516"/>
      <c r="F66" s="102"/>
      <c r="G66" s="224" t="s">
        <v>49</v>
      </c>
      <c r="H66" s="348"/>
      <c r="I66" s="597"/>
      <c r="J66" s="598"/>
      <c r="K66" s="598"/>
      <c r="L66" s="598"/>
      <c r="M66" s="599"/>
      <c r="N66" s="102"/>
      <c r="O66" s="600" t="s">
        <v>50</v>
      </c>
      <c r="P66" s="600"/>
      <c r="Q66" s="600"/>
      <c r="R66" s="597"/>
      <c r="S66" s="598"/>
      <c r="T66" s="598"/>
      <c r="U66" s="598"/>
      <c r="V66" s="599"/>
      <c r="W66" s="348"/>
      <c r="X66" s="348"/>
      <c r="Y66" s="348"/>
      <c r="Z66" s="348"/>
      <c r="AA66" s="348"/>
      <c r="AB66" s="348"/>
      <c r="AC66" s="499"/>
      <c r="AD66" s="216"/>
    </row>
    <row r="67" spans="1:31" ht="3.75" customHeight="1" thickBot="1" x14ac:dyDescent="0.25">
      <c r="A67" s="100"/>
      <c r="B67" s="215"/>
      <c r="C67" s="480"/>
      <c r="D67" s="481"/>
      <c r="E67" s="482"/>
      <c r="F67" s="234"/>
      <c r="G67" s="234"/>
      <c r="H67" s="234"/>
      <c r="I67" s="234"/>
      <c r="J67" s="234"/>
      <c r="K67" s="234"/>
      <c r="L67" s="234"/>
      <c r="M67" s="234"/>
      <c r="N67" s="234"/>
      <c r="O67" s="234"/>
      <c r="P67" s="234"/>
      <c r="Q67" s="234"/>
      <c r="R67" s="234"/>
      <c r="S67" s="234"/>
      <c r="T67" s="234"/>
      <c r="U67" s="234"/>
      <c r="V67" s="234"/>
      <c r="W67" s="234"/>
      <c r="X67" s="234"/>
      <c r="Y67" s="234"/>
      <c r="Z67" s="234"/>
      <c r="AA67" s="234"/>
      <c r="AB67" s="234"/>
      <c r="AC67" s="492"/>
      <c r="AD67" s="216"/>
    </row>
    <row r="68" spans="1:31" ht="6" customHeight="1" x14ac:dyDescent="0.2">
      <c r="A68" s="100"/>
      <c r="B68" s="215"/>
      <c r="C68" s="601" t="s">
        <v>633</v>
      </c>
      <c r="D68" s="602"/>
      <c r="E68" s="603"/>
      <c r="F68" s="514"/>
      <c r="G68" s="514"/>
      <c r="H68" s="514"/>
      <c r="I68" s="514"/>
      <c r="J68" s="514"/>
      <c r="K68" s="514"/>
      <c r="L68" s="514"/>
      <c r="M68" s="514"/>
      <c r="N68" s="514"/>
      <c r="O68" s="514"/>
      <c r="P68" s="514"/>
      <c r="Q68" s="514"/>
      <c r="R68" s="514"/>
      <c r="S68" s="514"/>
      <c r="T68" s="514"/>
      <c r="U68" s="514"/>
      <c r="V68" s="514"/>
      <c r="W68" s="514"/>
      <c r="X68" s="514"/>
      <c r="Y68" s="514"/>
      <c r="Z68" s="514"/>
      <c r="AA68" s="514"/>
      <c r="AB68" s="514"/>
      <c r="AC68" s="519"/>
      <c r="AD68" s="216"/>
      <c r="AE68" s="100"/>
    </row>
    <row r="69" spans="1:31" ht="21.75" customHeight="1" x14ac:dyDescent="0.2">
      <c r="A69" s="100"/>
      <c r="B69" s="215"/>
      <c r="C69" s="604"/>
      <c r="D69" s="605"/>
      <c r="E69" s="606"/>
      <c r="F69" s="102"/>
      <c r="G69" s="607"/>
      <c r="H69" s="608"/>
      <c r="I69" s="608"/>
      <c r="J69" s="608"/>
      <c r="K69" s="608"/>
      <c r="L69" s="608"/>
      <c r="M69" s="608"/>
      <c r="N69" s="608"/>
      <c r="O69" s="608"/>
      <c r="P69" s="608"/>
      <c r="Q69" s="608"/>
      <c r="R69" s="608"/>
      <c r="S69" s="608"/>
      <c r="T69" s="608"/>
      <c r="U69" s="608"/>
      <c r="V69" s="608"/>
      <c r="W69" s="608"/>
      <c r="X69" s="608"/>
      <c r="Y69" s="608"/>
      <c r="Z69" s="608"/>
      <c r="AA69" s="608"/>
      <c r="AB69" s="609"/>
      <c r="AC69" s="499"/>
      <c r="AD69" s="216"/>
    </row>
    <row r="70" spans="1:31" ht="16.5" customHeight="1" x14ac:dyDescent="0.2">
      <c r="A70" s="100"/>
      <c r="B70" s="215"/>
      <c r="C70" s="604"/>
      <c r="D70" s="605"/>
      <c r="E70" s="606"/>
      <c r="F70" s="102"/>
      <c r="G70" s="610"/>
      <c r="H70" s="611"/>
      <c r="I70" s="611"/>
      <c r="J70" s="611"/>
      <c r="K70" s="611"/>
      <c r="L70" s="611"/>
      <c r="M70" s="611"/>
      <c r="N70" s="611"/>
      <c r="O70" s="611"/>
      <c r="P70" s="611"/>
      <c r="Q70" s="611"/>
      <c r="R70" s="611"/>
      <c r="S70" s="611"/>
      <c r="T70" s="611"/>
      <c r="U70" s="611"/>
      <c r="V70" s="611"/>
      <c r="W70" s="611"/>
      <c r="X70" s="611"/>
      <c r="Y70" s="611"/>
      <c r="Z70" s="611"/>
      <c r="AA70" s="611"/>
      <c r="AB70" s="612"/>
      <c r="AC70" s="513"/>
      <c r="AD70" s="216"/>
    </row>
    <row r="71" spans="1:31" ht="17.25" customHeight="1" x14ac:dyDescent="0.2">
      <c r="A71" s="100"/>
      <c r="B71" s="215"/>
      <c r="C71" s="517"/>
      <c r="D71" s="515"/>
      <c r="E71" s="518"/>
      <c r="F71" s="102"/>
      <c r="G71" s="613"/>
      <c r="H71" s="614"/>
      <c r="I71" s="614"/>
      <c r="J71" s="614"/>
      <c r="K71" s="614"/>
      <c r="L71" s="614"/>
      <c r="M71" s="614"/>
      <c r="N71" s="614"/>
      <c r="O71" s="614"/>
      <c r="P71" s="614"/>
      <c r="Q71" s="614"/>
      <c r="R71" s="614"/>
      <c r="S71" s="614"/>
      <c r="T71" s="614"/>
      <c r="U71" s="614"/>
      <c r="V71" s="614"/>
      <c r="W71" s="614"/>
      <c r="X71" s="614"/>
      <c r="Y71" s="614"/>
      <c r="Z71" s="614"/>
      <c r="AA71" s="614"/>
      <c r="AB71" s="615"/>
      <c r="AC71" s="499"/>
      <c r="AD71" s="216"/>
    </row>
    <row r="72" spans="1:31" ht="6" customHeight="1" x14ac:dyDescent="0.2">
      <c r="A72" s="100"/>
      <c r="B72" s="215"/>
      <c r="C72" s="517"/>
      <c r="D72" s="515"/>
      <c r="E72" s="518"/>
      <c r="F72" s="102"/>
      <c r="G72" s="347"/>
      <c r="H72" s="347"/>
      <c r="I72" s="347"/>
      <c r="J72" s="347"/>
      <c r="K72" s="347"/>
      <c r="L72" s="347"/>
      <c r="M72" s="347"/>
      <c r="N72" s="347"/>
      <c r="O72" s="347"/>
      <c r="P72" s="347"/>
      <c r="Q72" s="347"/>
      <c r="R72" s="347"/>
      <c r="S72" s="347"/>
      <c r="T72" s="347"/>
      <c r="U72" s="347"/>
      <c r="V72" s="347"/>
      <c r="W72" s="347"/>
      <c r="X72" s="347"/>
      <c r="Y72" s="347"/>
      <c r="Z72" s="347"/>
      <c r="AA72" s="347"/>
      <c r="AB72" s="347"/>
      <c r="AC72" s="499"/>
      <c r="AD72" s="216"/>
    </row>
    <row r="73" spans="1:31" ht="22.5" customHeight="1" x14ac:dyDescent="0.2">
      <c r="A73" s="100"/>
      <c r="B73" s="215"/>
      <c r="C73" s="517"/>
      <c r="D73" s="515"/>
      <c r="E73" s="518"/>
      <c r="F73" s="102"/>
      <c r="G73" s="224" t="s">
        <v>49</v>
      </c>
      <c r="H73" s="348"/>
      <c r="I73" s="597"/>
      <c r="J73" s="598"/>
      <c r="K73" s="598"/>
      <c r="L73" s="598"/>
      <c r="M73" s="599"/>
      <c r="N73" s="102"/>
      <c r="O73" s="600" t="s">
        <v>50</v>
      </c>
      <c r="P73" s="600"/>
      <c r="Q73" s="600"/>
      <c r="R73" s="597"/>
      <c r="S73" s="598"/>
      <c r="T73" s="598"/>
      <c r="U73" s="598"/>
      <c r="V73" s="599"/>
      <c r="W73" s="348"/>
      <c r="X73" s="348"/>
      <c r="Y73" s="348"/>
      <c r="Z73" s="348"/>
      <c r="AA73" s="348"/>
      <c r="AB73" s="348"/>
      <c r="AC73" s="499"/>
      <c r="AD73" s="216"/>
    </row>
    <row r="74" spans="1:31" ht="3.75" customHeight="1" thickBot="1" x14ac:dyDescent="0.25">
      <c r="A74" s="100"/>
      <c r="B74" s="215"/>
      <c r="C74" s="480"/>
      <c r="D74" s="481"/>
      <c r="E74" s="482"/>
      <c r="F74" s="234"/>
      <c r="G74" s="234"/>
      <c r="H74" s="234"/>
      <c r="I74" s="234"/>
      <c r="J74" s="234"/>
      <c r="K74" s="234"/>
      <c r="L74" s="234"/>
      <c r="M74" s="234"/>
      <c r="N74" s="234"/>
      <c r="O74" s="234"/>
      <c r="P74" s="234"/>
      <c r="Q74" s="234"/>
      <c r="R74" s="234"/>
      <c r="S74" s="234"/>
      <c r="T74" s="234"/>
      <c r="U74" s="234"/>
      <c r="V74" s="234"/>
      <c r="W74" s="234"/>
      <c r="X74" s="234"/>
      <c r="Y74" s="234"/>
      <c r="Z74" s="234"/>
      <c r="AA74" s="234"/>
      <c r="AB74" s="234"/>
      <c r="AC74" s="492"/>
      <c r="AD74" s="216"/>
    </row>
    <row r="75" spans="1:31" ht="6" customHeight="1" x14ac:dyDescent="0.2">
      <c r="A75" s="100"/>
      <c r="B75" s="215"/>
      <c r="C75" s="601" t="s">
        <v>634</v>
      </c>
      <c r="D75" s="602"/>
      <c r="E75" s="603"/>
      <c r="F75" s="514"/>
      <c r="G75" s="514"/>
      <c r="H75" s="514"/>
      <c r="I75" s="514"/>
      <c r="J75" s="514"/>
      <c r="K75" s="514"/>
      <c r="L75" s="514"/>
      <c r="M75" s="514"/>
      <c r="N75" s="514"/>
      <c r="O75" s="514"/>
      <c r="P75" s="514"/>
      <c r="Q75" s="514"/>
      <c r="R75" s="514"/>
      <c r="S75" s="514"/>
      <c r="T75" s="514"/>
      <c r="U75" s="514"/>
      <c r="V75" s="514"/>
      <c r="W75" s="514"/>
      <c r="X75" s="514"/>
      <c r="Y75" s="514"/>
      <c r="Z75" s="514"/>
      <c r="AA75" s="514"/>
      <c r="AB75" s="514"/>
      <c r="AC75" s="519"/>
      <c r="AD75" s="216"/>
    </row>
    <row r="76" spans="1:31" ht="21.75" customHeight="1" x14ac:dyDescent="0.2">
      <c r="A76" s="100"/>
      <c r="B76" s="215"/>
      <c r="C76" s="604"/>
      <c r="D76" s="605"/>
      <c r="E76" s="606"/>
      <c r="F76" s="102"/>
      <c r="G76" s="607"/>
      <c r="H76" s="608"/>
      <c r="I76" s="608"/>
      <c r="J76" s="608"/>
      <c r="K76" s="608"/>
      <c r="L76" s="608"/>
      <c r="M76" s="608"/>
      <c r="N76" s="608"/>
      <c r="O76" s="608"/>
      <c r="P76" s="608"/>
      <c r="Q76" s="608"/>
      <c r="R76" s="608"/>
      <c r="S76" s="608"/>
      <c r="T76" s="608"/>
      <c r="U76" s="608"/>
      <c r="V76" s="608"/>
      <c r="W76" s="608"/>
      <c r="X76" s="608"/>
      <c r="Y76" s="608"/>
      <c r="Z76" s="608"/>
      <c r="AA76" s="608"/>
      <c r="AB76" s="609"/>
      <c r="AC76" s="499"/>
      <c r="AD76" s="216"/>
    </row>
    <row r="77" spans="1:31" ht="15" customHeight="1" x14ac:dyDescent="0.2">
      <c r="A77" s="100"/>
      <c r="B77" s="215"/>
      <c r="C77" s="604"/>
      <c r="D77" s="605"/>
      <c r="E77" s="606"/>
      <c r="F77" s="102"/>
      <c r="G77" s="610"/>
      <c r="H77" s="611"/>
      <c r="I77" s="611"/>
      <c r="J77" s="611"/>
      <c r="K77" s="611"/>
      <c r="L77" s="611"/>
      <c r="M77" s="611"/>
      <c r="N77" s="611"/>
      <c r="O77" s="611"/>
      <c r="P77" s="611"/>
      <c r="Q77" s="611"/>
      <c r="R77" s="611"/>
      <c r="S77" s="611"/>
      <c r="T77" s="611"/>
      <c r="U77" s="611"/>
      <c r="V77" s="611"/>
      <c r="W77" s="611"/>
      <c r="X77" s="611"/>
      <c r="Y77" s="611"/>
      <c r="Z77" s="611"/>
      <c r="AA77" s="611"/>
      <c r="AB77" s="612"/>
      <c r="AC77" s="513"/>
      <c r="AD77" s="216"/>
    </row>
    <row r="78" spans="1:31" ht="19.5" customHeight="1" x14ac:dyDescent="0.2">
      <c r="A78" s="100"/>
      <c r="B78" s="215"/>
      <c r="C78" s="517"/>
      <c r="D78" s="515"/>
      <c r="E78" s="518"/>
      <c r="F78" s="102"/>
      <c r="G78" s="613"/>
      <c r="H78" s="614"/>
      <c r="I78" s="614"/>
      <c r="J78" s="614"/>
      <c r="K78" s="614"/>
      <c r="L78" s="614"/>
      <c r="M78" s="614"/>
      <c r="N78" s="614"/>
      <c r="O78" s="614"/>
      <c r="P78" s="614"/>
      <c r="Q78" s="614"/>
      <c r="R78" s="614"/>
      <c r="S78" s="614"/>
      <c r="T78" s="614"/>
      <c r="U78" s="614"/>
      <c r="V78" s="614"/>
      <c r="W78" s="614"/>
      <c r="X78" s="614"/>
      <c r="Y78" s="614"/>
      <c r="Z78" s="614"/>
      <c r="AA78" s="614"/>
      <c r="AB78" s="615"/>
      <c r="AC78" s="499"/>
      <c r="AD78" s="216"/>
    </row>
    <row r="79" spans="1:31" ht="6" customHeight="1" x14ac:dyDescent="0.2">
      <c r="A79" s="100"/>
      <c r="B79" s="215"/>
      <c r="C79" s="517"/>
      <c r="D79" s="515"/>
      <c r="E79" s="518"/>
      <c r="F79" s="102"/>
      <c r="G79" s="347"/>
      <c r="H79" s="347"/>
      <c r="I79" s="347"/>
      <c r="J79" s="347"/>
      <c r="K79" s="347"/>
      <c r="L79" s="347"/>
      <c r="M79" s="347"/>
      <c r="N79" s="347"/>
      <c r="O79" s="347"/>
      <c r="P79" s="347"/>
      <c r="Q79" s="347"/>
      <c r="R79" s="347"/>
      <c r="S79" s="347"/>
      <c r="T79" s="347"/>
      <c r="U79" s="347"/>
      <c r="V79" s="347"/>
      <c r="W79" s="347"/>
      <c r="X79" s="347"/>
      <c r="Y79" s="347"/>
      <c r="Z79" s="347"/>
      <c r="AA79" s="347"/>
      <c r="AB79" s="347"/>
      <c r="AC79" s="499"/>
      <c r="AD79" s="216"/>
    </row>
    <row r="80" spans="1:31" ht="22.5" customHeight="1" x14ac:dyDescent="0.2">
      <c r="A80" s="100"/>
      <c r="B80" s="215"/>
      <c r="C80" s="517"/>
      <c r="D80" s="515"/>
      <c r="E80" s="518"/>
      <c r="F80" s="102"/>
      <c r="G80" s="224" t="s">
        <v>49</v>
      </c>
      <c r="H80" s="348"/>
      <c r="I80" s="597"/>
      <c r="J80" s="598"/>
      <c r="K80" s="598"/>
      <c r="L80" s="598"/>
      <c r="M80" s="599"/>
      <c r="N80" s="102"/>
      <c r="O80" s="600" t="s">
        <v>50</v>
      </c>
      <c r="P80" s="600"/>
      <c r="Q80" s="600"/>
      <c r="R80" s="597"/>
      <c r="S80" s="598"/>
      <c r="T80" s="598"/>
      <c r="U80" s="598"/>
      <c r="V80" s="599"/>
      <c r="W80" s="348"/>
      <c r="X80" s="348"/>
      <c r="Y80" s="348"/>
      <c r="Z80" s="348"/>
      <c r="AA80" s="348"/>
      <c r="AB80" s="348"/>
      <c r="AC80" s="499"/>
      <c r="AD80" s="216"/>
    </row>
    <row r="81" spans="1:30" ht="3.75" customHeight="1" thickBot="1" x14ac:dyDescent="0.25">
      <c r="A81" s="100"/>
      <c r="B81" s="215"/>
      <c r="C81" s="480"/>
      <c r="D81" s="481"/>
      <c r="E81" s="482"/>
      <c r="F81" s="234"/>
      <c r="G81" s="234"/>
      <c r="H81" s="234"/>
      <c r="I81" s="234"/>
      <c r="J81" s="234"/>
      <c r="K81" s="234"/>
      <c r="L81" s="234"/>
      <c r="M81" s="234"/>
      <c r="N81" s="234"/>
      <c r="O81" s="234"/>
      <c r="P81" s="234"/>
      <c r="Q81" s="234"/>
      <c r="R81" s="234"/>
      <c r="S81" s="234"/>
      <c r="T81" s="234"/>
      <c r="U81" s="234"/>
      <c r="V81" s="234"/>
      <c r="W81" s="234"/>
      <c r="X81" s="234"/>
      <c r="Y81" s="234"/>
      <c r="Z81" s="234"/>
      <c r="AA81" s="234"/>
      <c r="AB81" s="234"/>
      <c r="AC81" s="492"/>
      <c r="AD81" s="216"/>
    </row>
    <row r="82" spans="1:30" ht="6" customHeight="1" thickBot="1" x14ac:dyDescent="0.25">
      <c r="A82" s="100"/>
      <c r="B82" s="251"/>
      <c r="C82" s="243"/>
      <c r="D82" s="243"/>
      <c r="E82" s="243"/>
      <c r="F82" s="243"/>
      <c r="G82" s="243"/>
      <c r="H82" s="243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52"/>
    </row>
    <row r="83" spans="1:30" ht="5.25" customHeight="1" x14ac:dyDescent="0.2">
      <c r="A83" s="100"/>
      <c r="B83" s="100"/>
      <c r="C83" s="97"/>
      <c r="D83" s="97"/>
      <c r="E83" s="97"/>
      <c r="F83" s="97"/>
      <c r="G83" s="97"/>
      <c r="H83" s="97"/>
      <c r="I83" s="97"/>
      <c r="J83" s="97"/>
      <c r="K83" s="97"/>
      <c r="L83" s="97"/>
      <c r="M83" s="97"/>
      <c r="N83" s="97"/>
      <c r="O83" s="97"/>
      <c r="P83" s="97"/>
      <c r="Q83" s="97"/>
      <c r="R83" s="97"/>
      <c r="S83" s="97"/>
      <c r="T83" s="97"/>
      <c r="U83" s="97"/>
      <c r="V83" s="97"/>
      <c r="W83" s="97"/>
      <c r="X83" s="97"/>
      <c r="Y83" s="97"/>
      <c r="Z83" s="97"/>
      <c r="AA83" s="97"/>
      <c r="AB83" s="97"/>
      <c r="AC83" s="97"/>
      <c r="AD83" s="100"/>
    </row>
    <row r="84" spans="1:30" x14ac:dyDescent="0.2">
      <c r="A84" s="100"/>
      <c r="B84" s="100"/>
      <c r="C84" s="101"/>
      <c r="D84" s="101"/>
      <c r="E84" s="101"/>
      <c r="F84" s="101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1"/>
      <c r="R84" s="101"/>
      <c r="S84" s="101"/>
      <c r="T84" s="101"/>
      <c r="U84" s="101"/>
      <c r="V84" s="101"/>
      <c r="W84" s="101"/>
      <c r="X84" s="101"/>
      <c r="Y84" s="101"/>
      <c r="Z84" s="101"/>
      <c r="AA84" s="593" t="str">
        <f>"Muka Surat (1"&amp;"/"&amp;IF(SUM('KENYATAAN TUNTUTAN PAGE 2'!I6:I71)=0,"3",IF(SUM('KENYATAAN TUNTUTAN PAGE 3'!I6:I71)=0,"4",IF(SUM('KENYATAAN TUNTUTAN PAGE 4'!I6:I71)=0,"5","6")))+2&amp;")"</f>
        <v>Muka Surat (1/5)</v>
      </c>
      <c r="AB84" s="593"/>
      <c r="AC84" s="593"/>
      <c r="AD84" s="593"/>
    </row>
  </sheetData>
  <sheetProtection password="C761" sheet="1" objects="1" scenarios="1" selectLockedCells="1"/>
  <mergeCells count="43">
    <mergeCell ref="C4:AC4"/>
    <mergeCell ref="F7:K7"/>
    <mergeCell ref="F8:K8"/>
    <mergeCell ref="M7:Q7"/>
    <mergeCell ref="M8:Q8"/>
    <mergeCell ref="C5:AC5"/>
    <mergeCell ref="C23:E27"/>
    <mergeCell ref="C20:E22"/>
    <mergeCell ref="C10:AC10"/>
    <mergeCell ref="M40:AB40"/>
    <mergeCell ref="N44:AB44"/>
    <mergeCell ref="M39:AB39"/>
    <mergeCell ref="G29:AB29"/>
    <mergeCell ref="G21:W21"/>
    <mergeCell ref="G28:AB28"/>
    <mergeCell ref="O24:S24"/>
    <mergeCell ref="O25:S25"/>
    <mergeCell ref="O26:S26"/>
    <mergeCell ref="V36:AC36"/>
    <mergeCell ref="G31:AB33"/>
    <mergeCell ref="C53:E56"/>
    <mergeCell ref="C68:E70"/>
    <mergeCell ref="M42:N42"/>
    <mergeCell ref="I66:M66"/>
    <mergeCell ref="C46:E51"/>
    <mergeCell ref="C37:E45"/>
    <mergeCell ref="G62:AB64"/>
    <mergeCell ref="G69:AB71"/>
    <mergeCell ref="M38:AB38"/>
    <mergeCell ref="G53:AB56"/>
    <mergeCell ref="O66:Q66"/>
    <mergeCell ref="R66:V66"/>
    <mergeCell ref="AA84:AD84"/>
    <mergeCell ref="C59:AC59"/>
    <mergeCell ref="I80:M80"/>
    <mergeCell ref="O80:Q80"/>
    <mergeCell ref="R80:V80"/>
    <mergeCell ref="I73:M73"/>
    <mergeCell ref="O73:Q73"/>
    <mergeCell ref="R73:V73"/>
    <mergeCell ref="C75:E77"/>
    <mergeCell ref="C61:E63"/>
    <mergeCell ref="G76:AB78"/>
  </mergeCells>
  <phoneticPr fontId="6" type="noConversion"/>
  <dataValidations xWindow="551" yWindow="574" count="23">
    <dataValidation type="list" allowBlank="1" showInputMessage="1" showErrorMessage="1" errorTitle="PILIHAN TIDAK DIBENARKAN!" error="Sila pilih daripada senarai yang telah ditetapkan!" promptTitle="PILIHAN BULAN TUNUTAN" prompt="Sila pilih bulan tuntutan dari senarai" sqref="F7:K7" xr:uid="{00000000-0002-0000-0400-000000000000}">
      <formula1>"-,JANUARI, FEBRUARI, MAC, APRIL, MEI, JUN, JULAI, OGOS, SEPTEMBER, OKTOBER, NOVEMBER, DISEMBER"</formula1>
    </dataValidation>
    <dataValidation type="list" allowBlank="1" showInputMessage="1" showErrorMessage="1" errorTitle="PILIHAN TIDAK DIBENARKAN!" error="Sila pilih daripada senarai ditetapkan!" promptTitle="PILIHAN TAHUN TUNTUTAN" prompt="Sila pilih input daripada senarai ditetapkan." sqref="M7:Q7" xr:uid="{00000000-0002-0000-0400-000001000000}">
      <formula1>"-,2014, 2015, 2016, 2017, 2018, 2019, 2020"</formula1>
    </dataValidation>
    <dataValidation allowBlank="1" showInputMessage="1" showErrorMessage="1" errorTitle="INPUT TIDAK DIBENARKAN!" error="Sila pastikan kapasiti enjin dan gaji pokok pegawai telah dikemaskini" promptTitle="KELAS TUNTUTAN PERJALANAN" prompt="Kelas tuntutan perjalanan bagi perjalanan dengan kenderaan sendiri akan dibuat berdasarkan kepada kapasiti enjin dan gaji pokok pegawai" sqref="M44" xr:uid="{00000000-0002-0000-0400-000002000000}"/>
    <dataValidation type="list" allowBlank="1" showInputMessage="1" showErrorMessage="1" errorTitle="PILIHAN TIDAK DIBENARKAN!" error="Sila pilih daripada senarai ditetapkan!" promptTitle="PILIHAN GRED JAWATAN" prompt="Sila pilih input daripada senarai ditetapkan." sqref="AB21" xr:uid="{00000000-0002-0000-0400-000003000000}">
      <formula1>"A,B,C,1,3,4,5,6,7,11,17,19,22,26,27,29,32,36,38,40,41,42,43,44,45,47,48,51,52,53,54"</formula1>
    </dataValidation>
    <dataValidation type="date" allowBlank="1" showInputMessage="1" showErrorMessage="1" sqref="AE23" xr:uid="{00000000-0002-0000-0400-000004000000}">
      <formula1>41640</formula1>
      <formula2>43831</formula2>
    </dataValidation>
    <dataValidation type="list" allowBlank="1" showInputMessage="1" showErrorMessage="1" errorTitle="PILIHAN TIDAK DIBENARKAN!" error="Sila pilih daripada senarai yang telah ditetapkan!" promptTitle="PILIHAN KOD JAWATAN" prompt="Sila pilih input daripada senarai yang telah ditetapkan." sqref="AA21" xr:uid="{00000000-0002-0000-0400-000005000000}">
      <formula1>"JUSA, KHAS, UTAMA, UD, U, H, N, M, S, KP, R, F,FT,W, J,JA, C, Q, G, P, L, LS, E"</formula1>
    </dataValidation>
    <dataValidation allowBlank="1" showInputMessage="1" showErrorMessage="1" promptTitle="NOMBOR PENDAFTARAN PEGAWAI" prompt="Sila masukkan nombor pendaftaran kenderaan pegawai" sqref="M40:AB40" xr:uid="{00000000-0002-0000-0400-000006000000}"/>
    <dataValidation type="custom" allowBlank="1" showInputMessage="1" showErrorMessage="1" sqref="G47:G50 C4:AC5" xr:uid="{00000000-0002-0000-0400-000007000000}">
      <formula1>"fff"</formula1>
    </dataValidation>
    <dataValidation allowBlank="1" showInputMessage="1" showErrorMessage="1" promptTitle="GAJI POKOK PEGAWAI" prompt="Sila masuk gaji pokok semasa pegawai" sqref="O24:S24" xr:uid="{00000000-0002-0000-0400-000008000000}"/>
    <dataValidation allowBlank="1" showInputMessage="1" showErrorMessage="1" promptTitle="ELAUN-ELAUN YANG DITERIMA" prompt="Sila masukkan jumlah elaun-elaun yang diterima oleh pegawai setiap bulan" sqref="O25:S25" xr:uid="{00000000-0002-0000-0400-000009000000}"/>
    <dataValidation allowBlank="1" showInputMessage="1" showErrorMessage="1" promptTitle="JENAMA &amp; MODEL KENDERAAN PEGAWAI" prompt="Sila masukkan jenama &amp; model kenderaan pegawai" sqref="M39:AB39" xr:uid="{00000000-0002-0000-0400-00000A000000}"/>
    <dataValidation allowBlank="1" showInputMessage="1" showErrorMessage="1" errorTitle="PILIHAN TIDAK DIBENARKAN!" error="Sila pilih daripada senarai ditetapkan!" promptTitle="PILIHAN JAWATAN" prompt="Sila pilih input mengikut senarai ditetapkan." sqref="F18" xr:uid="{00000000-0002-0000-0400-00000B000000}"/>
    <dataValidation type="list" operator="lessThan" allowBlank="1" showInputMessage="1" showErrorMessage="1" errorTitle="INPUT TIDAK DIBENARKAN!" error="Pilih darpada senarai ditetapkan." promptTitle="INPUT NO.KAD PENGENALAN DIRI" prompt="Sila pilih dari senarai ditetapkan." sqref="G18:Z18" xr:uid="{00000000-0002-0000-0400-00000C000000}">
      <formula1>"-,0,1,2,3,4,5,6,7,8,9,A,B,C,D,E,F,G,H,I,J,K,L,M,N,O,P,Q,R,S,T,U,V,W,X,Y,Z"</formula1>
    </dataValidation>
    <dataValidation allowBlank="1" showInputMessage="1" showErrorMessage="1" errorTitle="PILIHAN TIDAK DIBENARKAN!" error="Sila pilih daripada senarai yang telah ditetapkan." sqref="F13:F15 G31" xr:uid="{00000000-0002-0000-0400-00000D000000}"/>
    <dataValidation allowBlank="1" errorTitle="PILIHAN TIDAK DIBENARKAN" error="Sila pilih daripada senarai yang telah ditetapkan!" promptTitle="PILIHAN JENIS &amp; MODEL KENDERAAN" prompt="Sila pilih daripada senarai yang telah ditetapkan." sqref="AA35:AB35" xr:uid="{00000000-0002-0000-0400-00000E000000}"/>
    <dataValidation type="list" operator="lessThan" allowBlank="1" showInputMessage="1" showErrorMessage="1" errorTitle="INPUT TIDAK DIBENARKAN!" error="Pilih darpada senarai ditetapkan." promptTitle="INPUT NO.AKAUN BANK" prompt="Sila pilih dari senarai ditetapkan." sqref="G35:Z35" xr:uid="{00000000-0002-0000-0400-00000F000000}">
      <formula1>"-,0,1,2,3,4,5,6,7,8,9,A,B,C,D,E,F,G,H,I,J,K,L,M,N,O,P,Q,R,S,T,U,V,W,X,Y,Z"</formula1>
    </dataValidation>
    <dataValidation allowBlank="1" sqref="AA13:AB15 G14:Z14 G26:AB26" xr:uid="{00000000-0002-0000-0400-000010000000}"/>
    <dataValidation type="list" allowBlank="1" showInputMessage="1" showErrorMessage="1" errorTitle="INPUT TIDAK DIBENARKAN!" error="Pilih daripada senarai ditetapkan." promptTitle="INPUT NAMA PEGAWAI" prompt="Pilih daripada senarai ditetapkan." sqref="G15:Z15 G13:Z13" xr:uid="{00000000-0002-0000-0400-000011000000}">
      <formula1>"A,B,C,D,E,F,G,H,I,J,K,L,M,N,O,P,Q,R,S,T,U,V,W,X,Y,Z,@,',-,*,(,),,,.,/.;"</formula1>
    </dataValidation>
    <dataValidation type="list" allowBlank="1" showInputMessage="1" showErrorMessage="1" errorTitle="INPUT TIDAK DIBENARKAN!" error="Pilih darpada senarai ditetapkan." promptTitle="PILIHAN JENIS KENDERAAN" prompt="Pilih daripada senarai ditetapkan." sqref="M38:AB38" xr:uid="{00000000-0002-0000-0400-000012000000}">
      <formula1>JENIS</formula1>
    </dataValidation>
    <dataValidation type="list" allowBlank="1" showInputMessage="1" showErrorMessage="1" errorTitle="INPUT TIDAK DIBENARKAN!" error="Sila pastikan pilihan nama bank dibuat daripada senarai ditetapkan" promptTitle="NAMA BANK UNTUK TUNTUTAN" prompt="Sila pilih nama bank untuk tujuan pembayaran tuntutan daripada senarai yang ditetapkan" sqref="G29:AB29" xr:uid="{00000000-0002-0000-0400-000013000000}">
      <formula1>BANK</formula1>
    </dataValidation>
    <dataValidation type="list" allowBlank="1" showInputMessage="1" showErrorMessage="1" errorTitle="INPUT TIDAK DIBENARKAN!" error="Sila pilih jawatan daripada senarai ditetapkan!" promptTitle="JAWATAN PEGAWAI MEMOHON" prompt="Sila pilih jawatan pegawai daripada senarai ditetapkan" sqref="G21:W21" xr:uid="{00000000-0002-0000-0400-000014000000}">
      <formula1>JAWATAN</formula1>
    </dataValidation>
    <dataValidation type="list" allowBlank="1" showInputMessage="1" showErrorMessage="1" errorTitle="INPUT TIDAK DIBENARKAN!" error="Sila buat pilihan daripada senarai ditetapkan!" promptTitle="PILIHAN KUASA ENJIN KENDERAAN" prompt="Sila masukkan pilihan cc enjin kenderaan pegawai untuk menentukan kelayakan elaun perjalanan kenderaan sendiri" sqref="M42:N42" xr:uid="{00000000-0002-0000-0400-000015000000}">
      <formula1>CC</formula1>
    </dataValidation>
    <dataValidation type="list" allowBlank="1" showInputMessage="1" showErrorMessage="1" errorTitle="INPUT TIDAK DIBENARKAN!" error="Sila buat pilihan negeri tempat menginp daripada senarai yang telah ditetapkan" promptTitle="PILIHAN NEGERI TEMPAT MENGINAP" prompt="Sila pilih daripada senarai ditetapkan" sqref="I66:M66 I80:M80 I73:M73" xr:uid="{00000000-0002-0000-0400-000016000000}">
      <formula1>NEGERI</formula1>
    </dataValidation>
  </dataValidations>
  <printOptions horizontalCentered="1"/>
  <pageMargins left="0.23622047244094491" right="0.23622047244094491" top="0.31496062992125984" bottom="0.31496062992125984" header="0.23622047244094491" footer="0.31496062992125984"/>
  <pageSetup paperSize="9" scale="74" orientation="portrait" blackAndWhite="1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xWindow="551" yWindow="574" count="4">
        <x14:dataValidation type="list" allowBlank="1" showInputMessage="1" showErrorMessage="1" errorTitle="PILIHAN TIDAK DIBENARKAN!" error="Sila pilih daripada senarai ditetapkan!" promptTitle="PILIHAN CC ENJIN KENDERAAN" prompt="Sila pilih daripada senarai ditetapkan." xr:uid="{00000000-0002-0000-0400-000019000000}">
          <x14:formula1>
            <xm:f>'SENARAI JAWATAN'!$D$4:$D$36</xm:f>
          </x14:formula1>
          <xm:sqref>L38</xm:sqref>
        </x14:dataValidation>
        <x14:dataValidation type="list" allowBlank="1" showInputMessage="1" showErrorMessage="1" errorTitle="PILIHAN TIDAK DIBENARKAN!" error="Sila pilih daripada senarai yang telah ditetapkan!" promptTitle="PILIHAN NEGERI BERTUGAS LUAR" prompt="Sila pilih daripada senarai yang telah ditetapkan" xr:uid="{00000000-0002-0000-0400-00001A000000}">
          <x14:formula1>
            <xm:f>'SENARAI JAWATAN'!$A$4:$A$19</xm:f>
          </x14:formula1>
          <xm:sqref>H60:L60 H67:L67 H74:L74</xm:sqref>
        </x14:dataValidation>
        <x14:dataValidation type="list" allowBlank="1" showInputMessage="1" showErrorMessage="1" errorTitle="PILIHAN TIDAK DIBENARKAN!" error="Sila pilih daripada senarai yang telah ditetapkan." xr:uid="{00000000-0002-0000-0400-00001B000000}">
          <x14:formula1>
            <xm:f>'SENARAI JAWATAN'!$F$4:$F$40</xm:f>
          </x14:formula1>
          <xm:sqref>F32</xm:sqref>
        </x14:dataValidation>
        <x14:dataValidation type="list" allowBlank="1" showInputMessage="1" showErrorMessage="1" errorTitle="PILIHAN TIDAK DIBENARKAN!" error="Sila pilih daripada senarai ditetapkan!" promptTitle="PILIHAN BANK/INSTITUSI KEWANGAN" prompt="Sila pilih input daripada senarai ditetapkan." xr:uid="{00000000-0002-0000-0400-00001C000000}">
          <x14:formula1>
            <xm:f>'SENARAI JAWATAN'!$C$4:$C$35</xm:f>
          </x14:formula1>
          <xm:sqref>F26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9" tint="0.59999389629810485"/>
    <pageSetUpPr fitToPage="1"/>
  </sheetPr>
  <dimension ref="A1:BJ131"/>
  <sheetViews>
    <sheetView showGridLines="0" topLeftCell="A31" zoomScaleNormal="100" workbookViewId="0">
      <selection activeCell="I60" sqref="I60"/>
    </sheetView>
  </sheetViews>
  <sheetFormatPr defaultRowHeight="15" x14ac:dyDescent="0.2"/>
  <cols>
    <col min="1" max="1" width="11.5703125" style="9" customWidth="1"/>
    <col min="2" max="2" width="9.85546875" style="9" customWidth="1"/>
    <col min="3" max="3" width="10.140625" style="9" customWidth="1"/>
    <col min="4" max="4" width="33.85546875" style="9" customWidth="1"/>
    <col min="5" max="5" width="18.5703125" style="9" customWidth="1"/>
    <col min="6" max="6" width="29.5703125" style="58" customWidth="1"/>
    <col min="7" max="7" width="18.42578125" style="58" customWidth="1"/>
    <col min="8" max="8" width="9.85546875" style="58" customWidth="1"/>
    <col min="9" max="9" width="15.5703125" style="11" customWidth="1"/>
    <col min="11" max="11" width="13.28515625" hidden="1" customWidth="1"/>
    <col min="12" max="12" width="8.42578125" hidden="1" customWidth="1"/>
    <col min="13" max="13" width="10.5703125" hidden="1" customWidth="1"/>
    <col min="14" max="14" width="8" hidden="1" customWidth="1"/>
    <col min="15" max="17" width="10.5703125" hidden="1" customWidth="1"/>
    <col min="18" max="19" width="8" hidden="1" customWidth="1"/>
    <col min="20" max="20" width="9.7109375" hidden="1" customWidth="1"/>
    <col min="21" max="21" width="10.140625" hidden="1" customWidth="1"/>
    <col min="22" max="33" width="9.140625" hidden="1" customWidth="1"/>
    <col min="34" max="34" width="10.28515625" hidden="1" customWidth="1"/>
    <col min="35" max="36" width="9.140625" hidden="1" customWidth="1"/>
    <col min="37" max="40" width="0" hidden="1" customWidth="1"/>
  </cols>
  <sheetData>
    <row r="1" spans="1:62" ht="7.5" customHeight="1" thickBot="1" x14ac:dyDescent="0.25"/>
    <row r="2" spans="1:62" ht="33.75" customHeight="1" thickBot="1" x14ac:dyDescent="0.25">
      <c r="A2" s="676" t="s">
        <v>19</v>
      </c>
      <c r="B2" s="677"/>
      <c r="C2" s="677"/>
      <c r="D2" s="678"/>
      <c r="E2" s="678"/>
      <c r="F2" s="678"/>
      <c r="G2" s="678"/>
      <c r="H2" s="678"/>
      <c r="I2" s="679"/>
      <c r="J2" s="1"/>
      <c r="K2" s="1"/>
    </row>
    <row r="3" spans="1:62" ht="18" customHeight="1" thickBot="1" x14ac:dyDescent="0.3">
      <c r="A3" s="696" t="s">
        <v>636</v>
      </c>
      <c r="B3" s="694" t="s">
        <v>637</v>
      </c>
      <c r="C3" s="695"/>
      <c r="D3" s="680" t="s">
        <v>665</v>
      </c>
      <c r="E3" s="685" t="s">
        <v>694</v>
      </c>
      <c r="F3" s="687" t="s">
        <v>627</v>
      </c>
      <c r="G3" s="688"/>
      <c r="H3" s="689"/>
      <c r="I3" s="690"/>
      <c r="J3" s="4"/>
    </row>
    <row r="4" spans="1:62" ht="7.5" customHeight="1" thickBot="1" x14ac:dyDescent="0.3">
      <c r="A4" s="697"/>
      <c r="B4" s="682" t="s">
        <v>638</v>
      </c>
      <c r="C4" s="684" t="s">
        <v>639</v>
      </c>
      <c r="D4" s="681"/>
      <c r="E4" s="686"/>
      <c r="F4" s="691"/>
      <c r="G4" s="692"/>
      <c r="H4" s="692"/>
      <c r="I4" s="693"/>
      <c r="J4" s="4"/>
      <c r="K4" s="192"/>
      <c r="L4" s="193"/>
      <c r="M4" s="194"/>
      <c r="N4" s="194"/>
      <c r="O4" s="194"/>
      <c r="P4" s="194"/>
      <c r="Q4" s="194"/>
      <c r="R4" s="194"/>
      <c r="S4" s="194"/>
      <c r="T4" s="195"/>
      <c r="U4" s="195"/>
      <c r="V4" s="195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</row>
    <row r="5" spans="1:62" ht="18" customHeight="1" thickBot="1" x14ac:dyDescent="0.25">
      <c r="A5" s="698"/>
      <c r="B5" s="683"/>
      <c r="C5" s="684"/>
      <c r="D5" s="681"/>
      <c r="E5" s="686"/>
      <c r="F5" s="468" t="s">
        <v>597</v>
      </c>
      <c r="G5" s="468" t="s">
        <v>687</v>
      </c>
      <c r="H5" s="468" t="s">
        <v>635</v>
      </c>
      <c r="I5" s="468" t="s">
        <v>598</v>
      </c>
      <c r="J5" s="5"/>
      <c r="K5" s="201" t="s">
        <v>521</v>
      </c>
      <c r="L5" s="202" t="s">
        <v>675</v>
      </c>
      <c r="M5" s="202" t="s">
        <v>528</v>
      </c>
      <c r="N5" s="202" t="s">
        <v>522</v>
      </c>
      <c r="O5" s="202" t="s">
        <v>600</v>
      </c>
      <c r="P5" s="202" t="s">
        <v>601</v>
      </c>
      <c r="Q5" s="202" t="s">
        <v>599</v>
      </c>
      <c r="R5" s="202" t="s">
        <v>603</v>
      </c>
      <c r="S5" s="202" t="s">
        <v>602</v>
      </c>
      <c r="T5" s="202" t="s">
        <v>605</v>
      </c>
      <c r="U5" s="202" t="s">
        <v>604</v>
      </c>
      <c r="V5" s="202" t="s">
        <v>526</v>
      </c>
      <c r="W5" s="202" t="s">
        <v>519</v>
      </c>
      <c r="X5" s="202" t="s">
        <v>518</v>
      </c>
      <c r="Y5" s="203" t="s">
        <v>713</v>
      </c>
      <c r="Z5" s="204" t="s">
        <v>543</v>
      </c>
      <c r="AA5" s="204" t="s">
        <v>530</v>
      </c>
      <c r="AB5" s="204" t="s">
        <v>696</v>
      </c>
      <c r="AC5" s="204" t="s">
        <v>606</v>
      </c>
      <c r="AD5" s="204" t="s">
        <v>531</v>
      </c>
      <c r="AE5" s="204" t="s">
        <v>532</v>
      </c>
      <c r="AF5" s="204" t="s">
        <v>533</v>
      </c>
      <c r="AG5" s="204" t="s">
        <v>607</v>
      </c>
      <c r="AH5" s="204" t="s">
        <v>697</v>
      </c>
      <c r="AI5" s="204" t="s">
        <v>698</v>
      </c>
      <c r="AJ5" s="205" t="s">
        <v>609</v>
      </c>
      <c r="AK5" s="205" t="s">
        <v>1015</v>
      </c>
      <c r="AL5" s="205" t="s">
        <v>1016</v>
      </c>
      <c r="AM5" s="205" t="s">
        <v>1018</v>
      </c>
      <c r="AN5" s="205" t="s">
        <v>1019</v>
      </c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</row>
    <row r="6" spans="1:62" ht="15.75" customHeight="1" thickTop="1" x14ac:dyDescent="0.2">
      <c r="A6" s="668"/>
      <c r="B6" s="665"/>
      <c r="C6" s="662"/>
      <c r="D6" s="656"/>
      <c r="E6" s="659"/>
      <c r="F6" s="135"/>
      <c r="G6" s="135"/>
      <c r="H6" s="196"/>
      <c r="I6" s="136"/>
      <c r="J6" s="5"/>
      <c r="K6" s="206" t="str">
        <f>IF(F6="Teksi (Dengan Resit)",IF(ISBLANK(H6),"",H6&amp;","&amp;" "),"")</f>
        <v/>
      </c>
      <c r="L6" s="207" t="str">
        <f>IF(F6="MRT / LRT / Monorail",IF(ISBLANK(H6),"",H6&amp;","&amp;" "),"")</f>
        <v/>
      </c>
      <c r="M6" s="207" t="str">
        <f>IF(F6="KLIA Exspress (ERL)",IF(ISBLANK(H6),"",H6&amp;","&amp;" "),"")</f>
        <v/>
      </c>
      <c r="N6" s="207" t="str">
        <f>IF(F6="Keretapi",IF(ISBLANK(H6),"",H6&amp;","&amp;" "),"")</f>
        <v/>
      </c>
      <c r="O6" s="207" t="str">
        <f>IF(F6="Kapal Terbang (Perniagaan)",IF(ISBLANK(H6),"",H6&amp;","&amp;" "),"")</f>
        <v/>
      </c>
      <c r="P6" s="207" t="str">
        <f>IF(F6="Kapal Terbang (Kelas 1)",IF(ISBLANK(H6),"",H6&amp;","&amp;" "),"")</f>
        <v/>
      </c>
      <c r="Q6" s="207" t="str">
        <f>IF(F6="Kapal Terbang (Ekonomi)",IF(ISBLANK(H6),"",H6&amp;","&amp;" "),"")</f>
        <v/>
      </c>
      <c r="R6" s="207" t="str">
        <f>IF(F6="Kapal Laut (Kelas 2)",IF(ISBLANK(H6),"",H6&amp;","&amp;" "),"")</f>
        <v/>
      </c>
      <c r="S6" s="207" t="str">
        <f>IF(F6="Kapal Laut (Kelas 1)",IF(ISBLANK(H6),"",H6&amp;","&amp;" "),"")</f>
        <v/>
      </c>
      <c r="T6" s="207" t="str">
        <f>IF(F6="Feri (Kelas 2)",IF(ISBLANK(H6),"",H6&amp;","&amp;" "),"")</f>
        <v/>
      </c>
      <c r="U6" s="207" t="str">
        <f>IF(F6="Feri (Kelas 1)",IF(ISBLANK(H6),"",H6&amp;","&amp;" "),"")</f>
        <v/>
      </c>
      <c r="V6" s="207" t="str">
        <f>IF(F6="Bot",IF(ISBLANK(H6),"",H6&amp;","&amp;" "),"")</f>
        <v/>
      </c>
      <c r="W6" s="207" t="str">
        <f>IF(F6="Bas Henti-Henti",IF(ISBLANK(H6),"",H6&amp;","&amp;" "),"")</f>
        <v/>
      </c>
      <c r="X6" s="207" t="str">
        <f>IF(F6="Bas Ekspress",IF(ISBLANK(H6),"",H6&amp;","&amp;" "),"")</f>
        <v/>
      </c>
      <c r="Y6" s="207" t="str">
        <f>IF(ISERROR(SEARCH("*Hotel*",F6,1)),"",IF(ISBLANK(H6),"",H6&amp;","&amp;" "))</f>
        <v/>
      </c>
      <c r="Z6" s="207" t="str">
        <f>IF(F6="Tol (Bayaran Tunai)",IF(ISBLANK(H6),"",H6&amp;","&amp;" "),"")</f>
        <v/>
      </c>
      <c r="AA6" s="207" t="str">
        <f>IF(F6="Tol (Touch &amp; Go)",IF(ISBLANK(H6),"",H6&amp;","&amp;" "),"")</f>
        <v/>
      </c>
      <c r="AB6" s="207" t="str">
        <f>IF(F6="Letak Kenderaan (Parking)",IF(ISBLANK(H6),"",H6&amp;","&amp;" "),"")</f>
        <v/>
      </c>
      <c r="AC6" s="207" t="str">
        <f>IF(F6="Dobi (Menginap lebih 3 hari)",IF(ISBLANK(H6),"",H6&amp;","&amp;" "),"")</f>
        <v/>
      </c>
      <c r="AD6" s="207" t="str">
        <f>IF(F6="Yuran Pendaftaran",IF(ISBLANK(H6),"",H6&amp;","&amp;" "),"")</f>
        <v/>
      </c>
      <c r="AE6" s="207" t="str">
        <f>IF(F6="Telefon (Urusan Rasmi)",IF(ISBLANK(H6),"",H6&amp;","&amp;" "),"")</f>
        <v/>
      </c>
      <c r="AF6" s="207" t="str">
        <f>IF(F6="Faksimili (Urusan Rasmi)",IF(ISBLANK(H6),"",H6&amp;","&amp;" "),"")</f>
        <v/>
      </c>
      <c r="AG6" s="207" t="str">
        <f>IF(F6="Cukai Lapangan Terbang (Airport Tax)",IF(ISBLANK(H6),"",H6&amp;","&amp;" "),"")</f>
        <v/>
      </c>
      <c r="AH6" s="207" t="str">
        <f>IF(F6="Excess Baggage (Barang Rasmi)",IF(ISBLANK(H6),"",H6&amp;","&amp;" "),"")</f>
        <v/>
      </c>
      <c r="AI6" s="207" t="str">
        <f>IF(F6="Change Fees (Sebab Rasmi)",IF(ISBLANK(H6),"",H6&amp;","&amp;" "),"")</f>
        <v/>
      </c>
      <c r="AJ6" s="207" t="str">
        <f>IF(F6="Pos/Courier (Urusan Rasmi)",IF(ISBLANK(H6),"",H6&amp;","&amp;" "),"")</f>
        <v/>
      </c>
      <c r="AK6" s="207" t="str">
        <f>IF(F6="Cukai Barangan &amp; Perkhidmatan (GST)",IF(ISBLANK(H6),"",H6&amp;","&amp;" "),"")</f>
        <v/>
      </c>
      <c r="AL6" s="207" t="str">
        <f>IF(F6="Caj Perkhidmatan (Service Charge)",IF(ISBLANK(H6),"",H6&amp;","&amp;" "),"")</f>
        <v/>
      </c>
      <c r="AM6" s="207" t="str">
        <f>IF(F6="Insuran Kemalangan Diri (PA)",IF(ISBLANK(H6),"",H6&amp;","&amp;" "),"")</f>
        <v/>
      </c>
      <c r="AN6" s="207" t="str">
        <f>IF(F6="Pembaharuan Passport / VISA",IF(ISBLANK(H6),"",H6&amp;","&amp;" "),"")</f>
        <v/>
      </c>
    </row>
    <row r="7" spans="1:62" s="7" customFormat="1" ht="12.75" x14ac:dyDescent="0.2">
      <c r="A7" s="669"/>
      <c r="B7" s="666"/>
      <c r="C7" s="663"/>
      <c r="D7" s="657"/>
      <c r="E7" s="660"/>
      <c r="F7" s="141"/>
      <c r="G7" s="141"/>
      <c r="H7" s="197"/>
      <c r="I7" s="137"/>
      <c r="J7" s="6"/>
      <c r="K7" s="208" t="str">
        <f t="shared" ref="K7:K70" si="0">IF(F7="Teksi (Dengan Resit)",IF(ISBLANK(H7),"",H7&amp;","&amp;" "),"")</f>
        <v/>
      </c>
      <c r="L7" s="209" t="str">
        <f t="shared" ref="L7:L70" si="1">IF(F7="MRT / LRT / Monorail",IF(ISBLANK(H7),"",H7&amp;","&amp;" "),"")</f>
        <v/>
      </c>
      <c r="M7" s="209" t="str">
        <f t="shared" ref="M7:M70" si="2">IF(F7="KLIA Exspress (ERL)",IF(ISBLANK(H7),"",H7&amp;","&amp;" "),"")</f>
        <v/>
      </c>
      <c r="N7" s="209" t="str">
        <f t="shared" ref="N7:N70" si="3">IF(F7="Keretapi",IF(ISBLANK(H7),"",H7&amp;","&amp;" "),"")</f>
        <v/>
      </c>
      <c r="O7" s="209" t="str">
        <f t="shared" ref="O7:O70" si="4">IF(F7="Kapal Terbang (Perniagaan)",IF(ISBLANK(H7),"",H7&amp;","&amp;" "),"")</f>
        <v/>
      </c>
      <c r="P7" s="209" t="str">
        <f t="shared" ref="P7:P70" si="5">IF(F7="Kapal Terbang (Kelas 1)",IF(ISBLANK(H7),"",H7&amp;","&amp;" "),"")</f>
        <v/>
      </c>
      <c r="Q7" s="209" t="str">
        <f t="shared" ref="Q7:Q70" si="6">IF(F7="Kapal Terbang (Ekonomi)",IF(ISBLANK(H7),"",H7&amp;","&amp;" "),"")</f>
        <v/>
      </c>
      <c r="R7" s="209" t="str">
        <f t="shared" ref="R7:R70" si="7">IF(F7="Kapal Laut (Kelas 2)",IF(ISBLANK(H7),"",H7&amp;","&amp;" "),"")</f>
        <v/>
      </c>
      <c r="S7" s="209" t="str">
        <f t="shared" ref="S7:S70" si="8">IF(F7="Kapal Laut (Kelas 1)",IF(ISBLANK(H7),"",H7&amp;","&amp;" "),"")</f>
        <v/>
      </c>
      <c r="T7" s="209" t="str">
        <f t="shared" ref="T7:T70" si="9">IF(F7="Feri (Kelas 2)",IF(ISBLANK(H7),"",H7&amp;","&amp;" "),"")</f>
        <v/>
      </c>
      <c r="U7" s="209" t="str">
        <f t="shared" ref="U7:U70" si="10">IF(F7="Feri (Kelas 1)",IF(ISBLANK(H7),"",H7&amp;","&amp;" "),"")</f>
        <v/>
      </c>
      <c r="V7" s="209" t="str">
        <f t="shared" ref="V7:V70" si="11">IF(F7="Bot",IF(ISBLANK(H7),"",H7&amp;","&amp;" "),"")</f>
        <v/>
      </c>
      <c r="W7" s="209" t="str">
        <f t="shared" ref="W7:W70" si="12">IF(F7="Bas Henti-Henti",IF(ISBLANK(H7),"",H7&amp;","&amp;" "),"")</f>
        <v/>
      </c>
      <c r="X7" s="209" t="str">
        <f t="shared" ref="X7:X70" si="13">IF(F7="Bas Ekspress",IF(ISBLANK(H7),"",H7&amp;","&amp;" "),"")</f>
        <v/>
      </c>
      <c r="Y7" s="209" t="str">
        <f t="shared" ref="Y7:Y70" si="14">IF(ISERROR(SEARCH("*Hotel*",F7,1)),"",IF(ISBLANK(H7),"",H7&amp;","&amp;" "))</f>
        <v/>
      </c>
      <c r="Z7" s="209" t="str">
        <f t="shared" ref="Z7:Z70" si="15">IF(F7="Tol (Bayaran Tunai)",IF(ISBLANK(H7),"",H7&amp;","&amp;" "),"")</f>
        <v/>
      </c>
      <c r="AA7" s="209" t="str">
        <f t="shared" ref="AA7:AA70" si="16">IF(F7="Tol (Touch &amp; Go)",IF(ISBLANK(H7),"",H7&amp;","&amp;" "),"")</f>
        <v/>
      </c>
      <c r="AB7" s="209" t="str">
        <f t="shared" ref="AB7:AB70" si="17">IF(F7="Letak Kenderaan (Parking)",IF(ISBLANK(H7),"",H7&amp;","&amp;" "),"")</f>
        <v/>
      </c>
      <c r="AC7" s="209" t="str">
        <f t="shared" ref="AC7:AC70" si="18">IF(F7="Dobi (Menginap lebih 3 hari)",IF(ISBLANK(H7),"",H7&amp;","&amp;" "),"")</f>
        <v/>
      </c>
      <c r="AD7" s="209" t="str">
        <f t="shared" ref="AD7:AD70" si="19">IF(F7="Yuran Pendaftaran",IF(ISBLANK(H7),"",H7&amp;","&amp;" "),"")</f>
        <v/>
      </c>
      <c r="AE7" s="209" t="str">
        <f t="shared" ref="AE7:AE70" si="20">IF(F7="Telefon (Urusan Rasmi)",IF(ISBLANK(H7),"",H7&amp;","&amp;" "),"")</f>
        <v/>
      </c>
      <c r="AF7" s="209" t="str">
        <f t="shared" ref="AF7:AF70" si="21">IF(F7="Faksimili (Urusan Rasmi)",IF(ISBLANK(H7),"",H7&amp;","&amp;" "),"")</f>
        <v/>
      </c>
      <c r="AG7" s="209" t="str">
        <f t="shared" ref="AG7:AG70" si="22">IF(F7="Cukai Lapangan Terbang (Airport Tax)",IF(ISBLANK(H7),"",H7&amp;","&amp;" "),"")</f>
        <v/>
      </c>
      <c r="AH7" s="209" t="str">
        <f t="shared" ref="AH7:AH70" si="23">IF(F7="Excess Baggage (Barang Rasmi)",IF(ISBLANK(H7),"",H7&amp;","&amp;" "),"")</f>
        <v/>
      </c>
      <c r="AI7" s="209" t="str">
        <f t="shared" ref="AI7:AI70" si="24">IF(F7="Change Fees (Sebab Rasmi)",IF(ISBLANK(H7),"",H7&amp;","&amp;" "),"")</f>
        <v/>
      </c>
      <c r="AJ7" s="209" t="str">
        <f t="shared" ref="AJ7:AJ70" si="25">IF(F7="Pos/Courier (Urusan Rasmi)",IF(ISBLANK(H7),"",H7&amp;","&amp;" "),"")</f>
        <v/>
      </c>
      <c r="AK7" s="209" t="str">
        <f t="shared" ref="AK7:AK70" si="26">IF(F7="Cukai Barangan &amp; Perkhidmatan (GST)",IF(ISBLANK(H7),"",H7&amp;","&amp;" "),"")</f>
        <v/>
      </c>
      <c r="AL7" s="209" t="str">
        <f t="shared" ref="AL7:AL70" si="27">IF(F7="Caj Perkhidmatan (Service Charge)",IF(ISBLANK(H7),"",H7&amp;","&amp;" "),"")</f>
        <v/>
      </c>
      <c r="AM7" s="209" t="str">
        <f t="shared" ref="AM7:AM70" si="28">IF(F7="Insuran Kemalangan Diri (PA)",IF(ISBLANK(H7),"",H7&amp;","&amp;" "),"")</f>
        <v/>
      </c>
      <c r="AN7" s="207" t="str">
        <f t="shared" ref="AN7:AN70" si="29">IF(F7="Pembaharuan Passport / VISA",IF(ISBLANK(H7),"",H7&amp;","&amp;" "),"")</f>
        <v/>
      </c>
    </row>
    <row r="8" spans="1:62" ht="13.5" customHeight="1" x14ac:dyDescent="0.2">
      <c r="A8" s="669"/>
      <c r="B8" s="666"/>
      <c r="C8" s="663"/>
      <c r="D8" s="657"/>
      <c r="E8" s="660"/>
      <c r="F8" s="141"/>
      <c r="G8" s="141"/>
      <c r="H8" s="197"/>
      <c r="I8" s="137"/>
      <c r="J8" s="1"/>
      <c r="K8" s="208" t="str">
        <f t="shared" si="0"/>
        <v/>
      </c>
      <c r="L8" s="209" t="str">
        <f t="shared" si="1"/>
        <v/>
      </c>
      <c r="M8" s="209" t="str">
        <f t="shared" si="2"/>
        <v/>
      </c>
      <c r="N8" s="209" t="str">
        <f t="shared" si="3"/>
        <v/>
      </c>
      <c r="O8" s="209" t="str">
        <f t="shared" si="4"/>
        <v/>
      </c>
      <c r="P8" s="209" t="str">
        <f t="shared" si="5"/>
        <v/>
      </c>
      <c r="Q8" s="209" t="str">
        <f t="shared" si="6"/>
        <v/>
      </c>
      <c r="R8" s="209" t="str">
        <f t="shared" si="7"/>
        <v/>
      </c>
      <c r="S8" s="209" t="str">
        <f t="shared" si="8"/>
        <v/>
      </c>
      <c r="T8" s="209" t="str">
        <f t="shared" si="9"/>
        <v/>
      </c>
      <c r="U8" s="209" t="str">
        <f t="shared" si="10"/>
        <v/>
      </c>
      <c r="V8" s="209" t="str">
        <f t="shared" si="11"/>
        <v/>
      </c>
      <c r="W8" s="209" t="str">
        <f t="shared" si="12"/>
        <v/>
      </c>
      <c r="X8" s="209" t="str">
        <f t="shared" si="13"/>
        <v/>
      </c>
      <c r="Y8" s="209" t="str">
        <f t="shared" si="14"/>
        <v/>
      </c>
      <c r="Z8" s="209" t="str">
        <f t="shared" si="15"/>
        <v/>
      </c>
      <c r="AA8" s="209" t="str">
        <f t="shared" si="16"/>
        <v/>
      </c>
      <c r="AB8" s="209" t="str">
        <f t="shared" si="17"/>
        <v/>
      </c>
      <c r="AC8" s="209" t="str">
        <f t="shared" si="18"/>
        <v/>
      </c>
      <c r="AD8" s="209" t="str">
        <f t="shared" si="19"/>
        <v/>
      </c>
      <c r="AE8" s="209" t="str">
        <f t="shared" si="20"/>
        <v/>
      </c>
      <c r="AF8" s="209" t="str">
        <f t="shared" si="21"/>
        <v/>
      </c>
      <c r="AG8" s="209" t="str">
        <f t="shared" si="22"/>
        <v/>
      </c>
      <c r="AH8" s="209" t="str">
        <f t="shared" si="23"/>
        <v/>
      </c>
      <c r="AI8" s="209" t="str">
        <f t="shared" si="24"/>
        <v/>
      </c>
      <c r="AJ8" s="209" t="str">
        <f t="shared" si="25"/>
        <v/>
      </c>
      <c r="AK8" s="209" t="str">
        <f t="shared" si="26"/>
        <v/>
      </c>
      <c r="AL8" s="209" t="str">
        <f t="shared" si="27"/>
        <v/>
      </c>
      <c r="AM8" s="209" t="str">
        <f t="shared" si="28"/>
        <v/>
      </c>
      <c r="AN8" s="207" t="str">
        <f t="shared" si="29"/>
        <v/>
      </c>
    </row>
    <row r="9" spans="1:62" ht="13.5" customHeight="1" x14ac:dyDescent="0.2">
      <c r="A9" s="669"/>
      <c r="B9" s="666"/>
      <c r="C9" s="663"/>
      <c r="D9" s="657"/>
      <c r="E9" s="660"/>
      <c r="F9" s="141"/>
      <c r="G9" s="141"/>
      <c r="H9" s="197"/>
      <c r="I9" s="137"/>
      <c r="J9" s="1"/>
      <c r="K9" s="208" t="str">
        <f t="shared" si="0"/>
        <v/>
      </c>
      <c r="L9" s="209" t="str">
        <f t="shared" si="1"/>
        <v/>
      </c>
      <c r="M9" s="209" t="str">
        <f t="shared" si="2"/>
        <v/>
      </c>
      <c r="N9" s="209" t="str">
        <f t="shared" si="3"/>
        <v/>
      </c>
      <c r="O9" s="209" t="str">
        <f t="shared" si="4"/>
        <v/>
      </c>
      <c r="P9" s="209" t="str">
        <f t="shared" si="5"/>
        <v/>
      </c>
      <c r="Q9" s="209" t="str">
        <f t="shared" si="6"/>
        <v/>
      </c>
      <c r="R9" s="209" t="str">
        <f t="shared" si="7"/>
        <v/>
      </c>
      <c r="S9" s="209" t="str">
        <f t="shared" si="8"/>
        <v/>
      </c>
      <c r="T9" s="209" t="str">
        <f t="shared" si="9"/>
        <v/>
      </c>
      <c r="U9" s="209" t="str">
        <f t="shared" si="10"/>
        <v/>
      </c>
      <c r="V9" s="209" t="str">
        <f t="shared" si="11"/>
        <v/>
      </c>
      <c r="W9" s="209" t="str">
        <f t="shared" si="12"/>
        <v/>
      </c>
      <c r="X9" s="209" t="str">
        <f t="shared" si="13"/>
        <v/>
      </c>
      <c r="Y9" s="209" t="str">
        <f t="shared" si="14"/>
        <v/>
      </c>
      <c r="Z9" s="209" t="str">
        <f t="shared" si="15"/>
        <v/>
      </c>
      <c r="AA9" s="209" t="str">
        <f t="shared" si="16"/>
        <v/>
      </c>
      <c r="AB9" s="209" t="str">
        <f t="shared" si="17"/>
        <v/>
      </c>
      <c r="AC9" s="209" t="str">
        <f t="shared" si="18"/>
        <v/>
      </c>
      <c r="AD9" s="209" t="str">
        <f t="shared" si="19"/>
        <v/>
      </c>
      <c r="AE9" s="209" t="str">
        <f t="shared" si="20"/>
        <v/>
      </c>
      <c r="AF9" s="209" t="str">
        <f t="shared" si="21"/>
        <v/>
      </c>
      <c r="AG9" s="209" t="str">
        <f t="shared" si="22"/>
        <v/>
      </c>
      <c r="AH9" s="209" t="str">
        <f t="shared" si="23"/>
        <v/>
      </c>
      <c r="AI9" s="209" t="str">
        <f t="shared" si="24"/>
        <v/>
      </c>
      <c r="AJ9" s="209" t="str">
        <f t="shared" si="25"/>
        <v/>
      </c>
      <c r="AK9" s="209" t="str">
        <f t="shared" si="26"/>
        <v/>
      </c>
      <c r="AL9" s="209" t="str">
        <f t="shared" si="27"/>
        <v/>
      </c>
      <c r="AM9" s="209" t="str">
        <f t="shared" si="28"/>
        <v/>
      </c>
      <c r="AN9" s="207" t="str">
        <f t="shared" si="29"/>
        <v/>
      </c>
    </row>
    <row r="10" spans="1:62" ht="13.5" customHeight="1" x14ac:dyDescent="0.2">
      <c r="A10" s="669"/>
      <c r="B10" s="666"/>
      <c r="C10" s="663"/>
      <c r="D10" s="657"/>
      <c r="E10" s="660"/>
      <c r="F10" s="141"/>
      <c r="G10" s="141"/>
      <c r="H10" s="197"/>
      <c r="I10" s="137"/>
      <c r="J10" s="1"/>
      <c r="K10" s="208" t="str">
        <f t="shared" si="0"/>
        <v/>
      </c>
      <c r="L10" s="209" t="str">
        <f t="shared" si="1"/>
        <v/>
      </c>
      <c r="M10" s="209" t="str">
        <f t="shared" si="2"/>
        <v/>
      </c>
      <c r="N10" s="209" t="str">
        <f t="shared" si="3"/>
        <v/>
      </c>
      <c r="O10" s="209" t="str">
        <f t="shared" si="4"/>
        <v/>
      </c>
      <c r="P10" s="209" t="str">
        <f t="shared" si="5"/>
        <v/>
      </c>
      <c r="Q10" s="209" t="str">
        <f t="shared" si="6"/>
        <v/>
      </c>
      <c r="R10" s="209" t="str">
        <f t="shared" si="7"/>
        <v/>
      </c>
      <c r="S10" s="209" t="str">
        <f t="shared" si="8"/>
        <v/>
      </c>
      <c r="T10" s="209" t="str">
        <f t="shared" si="9"/>
        <v/>
      </c>
      <c r="U10" s="209" t="str">
        <f t="shared" si="10"/>
        <v/>
      </c>
      <c r="V10" s="209" t="str">
        <f t="shared" si="11"/>
        <v/>
      </c>
      <c r="W10" s="209" t="str">
        <f t="shared" si="12"/>
        <v/>
      </c>
      <c r="X10" s="209" t="str">
        <f t="shared" si="13"/>
        <v/>
      </c>
      <c r="Y10" s="209" t="str">
        <f t="shared" si="14"/>
        <v/>
      </c>
      <c r="Z10" s="209" t="str">
        <f t="shared" si="15"/>
        <v/>
      </c>
      <c r="AA10" s="209" t="str">
        <f t="shared" si="16"/>
        <v/>
      </c>
      <c r="AB10" s="209" t="str">
        <f t="shared" si="17"/>
        <v/>
      </c>
      <c r="AC10" s="209" t="str">
        <f t="shared" si="18"/>
        <v/>
      </c>
      <c r="AD10" s="209" t="str">
        <f t="shared" si="19"/>
        <v/>
      </c>
      <c r="AE10" s="209" t="str">
        <f t="shared" si="20"/>
        <v/>
      </c>
      <c r="AF10" s="209" t="str">
        <f t="shared" si="21"/>
        <v/>
      </c>
      <c r="AG10" s="209" t="str">
        <f t="shared" si="22"/>
        <v/>
      </c>
      <c r="AH10" s="209" t="str">
        <f t="shared" si="23"/>
        <v/>
      </c>
      <c r="AI10" s="209" t="str">
        <f t="shared" si="24"/>
        <v/>
      </c>
      <c r="AJ10" s="209" t="str">
        <f t="shared" si="25"/>
        <v/>
      </c>
      <c r="AK10" s="209" t="str">
        <f t="shared" si="26"/>
        <v/>
      </c>
      <c r="AL10" s="209" t="str">
        <f t="shared" si="27"/>
        <v/>
      </c>
      <c r="AM10" s="209" t="str">
        <f t="shared" si="28"/>
        <v/>
      </c>
      <c r="AN10" s="207" t="str">
        <f t="shared" si="29"/>
        <v/>
      </c>
    </row>
    <row r="11" spans="1:62" ht="13.5" customHeight="1" thickBot="1" x14ac:dyDescent="0.25">
      <c r="A11" s="670"/>
      <c r="B11" s="667"/>
      <c r="C11" s="664"/>
      <c r="D11" s="658"/>
      <c r="E11" s="661"/>
      <c r="F11" s="142"/>
      <c r="G11" s="142"/>
      <c r="H11" s="198"/>
      <c r="I11" s="140"/>
      <c r="J11" s="1"/>
      <c r="K11" s="208" t="str">
        <f t="shared" si="0"/>
        <v/>
      </c>
      <c r="L11" s="209" t="str">
        <f t="shared" si="1"/>
        <v/>
      </c>
      <c r="M11" s="209" t="str">
        <f t="shared" si="2"/>
        <v/>
      </c>
      <c r="N11" s="209" t="str">
        <f t="shared" si="3"/>
        <v/>
      </c>
      <c r="O11" s="209" t="str">
        <f t="shared" si="4"/>
        <v/>
      </c>
      <c r="P11" s="209" t="str">
        <f t="shared" si="5"/>
        <v/>
      </c>
      <c r="Q11" s="209" t="str">
        <f t="shared" si="6"/>
        <v/>
      </c>
      <c r="R11" s="209" t="str">
        <f t="shared" si="7"/>
        <v/>
      </c>
      <c r="S11" s="209" t="str">
        <f t="shared" si="8"/>
        <v/>
      </c>
      <c r="T11" s="209" t="str">
        <f t="shared" si="9"/>
        <v/>
      </c>
      <c r="U11" s="209" t="str">
        <f t="shared" si="10"/>
        <v/>
      </c>
      <c r="V11" s="209" t="str">
        <f t="shared" si="11"/>
        <v/>
      </c>
      <c r="W11" s="209" t="str">
        <f t="shared" si="12"/>
        <v/>
      </c>
      <c r="X11" s="209" t="str">
        <f t="shared" si="13"/>
        <v/>
      </c>
      <c r="Y11" s="209" t="str">
        <f t="shared" si="14"/>
        <v/>
      </c>
      <c r="Z11" s="209" t="str">
        <f t="shared" si="15"/>
        <v/>
      </c>
      <c r="AA11" s="209" t="str">
        <f t="shared" si="16"/>
        <v/>
      </c>
      <c r="AB11" s="209" t="str">
        <f t="shared" si="17"/>
        <v/>
      </c>
      <c r="AC11" s="209" t="str">
        <f t="shared" si="18"/>
        <v/>
      </c>
      <c r="AD11" s="209" t="str">
        <f t="shared" si="19"/>
        <v/>
      </c>
      <c r="AE11" s="209" t="str">
        <f t="shared" si="20"/>
        <v/>
      </c>
      <c r="AF11" s="209" t="str">
        <f t="shared" si="21"/>
        <v/>
      </c>
      <c r="AG11" s="209" t="str">
        <f t="shared" si="22"/>
        <v/>
      </c>
      <c r="AH11" s="209" t="str">
        <f t="shared" si="23"/>
        <v/>
      </c>
      <c r="AI11" s="209" t="str">
        <f t="shared" si="24"/>
        <v/>
      </c>
      <c r="AJ11" s="209" t="str">
        <f t="shared" si="25"/>
        <v/>
      </c>
      <c r="AK11" s="209" t="str">
        <f t="shared" si="26"/>
        <v/>
      </c>
      <c r="AL11" s="209" t="str">
        <f t="shared" si="27"/>
        <v/>
      </c>
      <c r="AM11" s="209" t="str">
        <f t="shared" si="28"/>
        <v/>
      </c>
      <c r="AN11" s="207" t="str">
        <f t="shared" si="29"/>
        <v/>
      </c>
    </row>
    <row r="12" spans="1:62" ht="13.5" customHeight="1" x14ac:dyDescent="0.2">
      <c r="A12" s="672"/>
      <c r="B12" s="673"/>
      <c r="C12" s="674"/>
      <c r="D12" s="675"/>
      <c r="E12" s="671"/>
      <c r="F12" s="143"/>
      <c r="G12" s="143"/>
      <c r="H12" s="199"/>
      <c r="I12" s="139"/>
      <c r="J12" s="1"/>
      <c r="K12" s="208" t="str">
        <f t="shared" si="0"/>
        <v/>
      </c>
      <c r="L12" s="209" t="str">
        <f t="shared" si="1"/>
        <v/>
      </c>
      <c r="M12" s="209" t="str">
        <f t="shared" si="2"/>
        <v/>
      </c>
      <c r="N12" s="209" t="str">
        <f t="shared" si="3"/>
        <v/>
      </c>
      <c r="O12" s="209" t="str">
        <f t="shared" si="4"/>
        <v/>
      </c>
      <c r="P12" s="209" t="str">
        <f t="shared" si="5"/>
        <v/>
      </c>
      <c r="Q12" s="209" t="str">
        <f t="shared" si="6"/>
        <v/>
      </c>
      <c r="R12" s="209" t="str">
        <f t="shared" si="7"/>
        <v/>
      </c>
      <c r="S12" s="209" t="str">
        <f t="shared" si="8"/>
        <v/>
      </c>
      <c r="T12" s="209" t="str">
        <f t="shared" si="9"/>
        <v/>
      </c>
      <c r="U12" s="209" t="str">
        <f t="shared" si="10"/>
        <v/>
      </c>
      <c r="V12" s="209" t="str">
        <f t="shared" si="11"/>
        <v/>
      </c>
      <c r="W12" s="209" t="str">
        <f t="shared" si="12"/>
        <v/>
      </c>
      <c r="X12" s="209" t="str">
        <f t="shared" si="13"/>
        <v/>
      </c>
      <c r="Y12" s="209" t="str">
        <f t="shared" si="14"/>
        <v/>
      </c>
      <c r="Z12" s="209" t="str">
        <f t="shared" si="15"/>
        <v/>
      </c>
      <c r="AA12" s="209" t="str">
        <f t="shared" si="16"/>
        <v/>
      </c>
      <c r="AB12" s="209" t="str">
        <f t="shared" si="17"/>
        <v/>
      </c>
      <c r="AC12" s="209" t="str">
        <f t="shared" si="18"/>
        <v/>
      </c>
      <c r="AD12" s="209" t="str">
        <f t="shared" si="19"/>
        <v/>
      </c>
      <c r="AE12" s="209" t="str">
        <f t="shared" si="20"/>
        <v/>
      </c>
      <c r="AF12" s="209" t="str">
        <f t="shared" si="21"/>
        <v/>
      </c>
      <c r="AG12" s="209" t="str">
        <f t="shared" si="22"/>
        <v/>
      </c>
      <c r="AH12" s="209" t="str">
        <f t="shared" si="23"/>
        <v/>
      </c>
      <c r="AI12" s="209" t="str">
        <f t="shared" si="24"/>
        <v/>
      </c>
      <c r="AJ12" s="209" t="str">
        <f t="shared" si="25"/>
        <v/>
      </c>
      <c r="AK12" s="209" t="str">
        <f t="shared" si="26"/>
        <v/>
      </c>
      <c r="AL12" s="209" t="str">
        <f t="shared" si="27"/>
        <v/>
      </c>
      <c r="AM12" s="209" t="str">
        <f t="shared" si="28"/>
        <v/>
      </c>
      <c r="AN12" s="207" t="str">
        <f t="shared" si="29"/>
        <v/>
      </c>
    </row>
    <row r="13" spans="1:62" ht="13.5" customHeight="1" x14ac:dyDescent="0.2">
      <c r="A13" s="669"/>
      <c r="B13" s="666"/>
      <c r="C13" s="663"/>
      <c r="D13" s="657"/>
      <c r="E13" s="660"/>
      <c r="F13" s="141"/>
      <c r="G13" s="141"/>
      <c r="H13" s="197"/>
      <c r="I13" s="137"/>
      <c r="J13" s="1"/>
      <c r="K13" s="208" t="str">
        <f t="shared" si="0"/>
        <v/>
      </c>
      <c r="L13" s="209" t="str">
        <f t="shared" si="1"/>
        <v/>
      </c>
      <c r="M13" s="209" t="str">
        <f t="shared" si="2"/>
        <v/>
      </c>
      <c r="N13" s="209" t="str">
        <f t="shared" si="3"/>
        <v/>
      </c>
      <c r="O13" s="209" t="str">
        <f t="shared" si="4"/>
        <v/>
      </c>
      <c r="P13" s="209" t="str">
        <f t="shared" si="5"/>
        <v/>
      </c>
      <c r="Q13" s="209" t="str">
        <f t="shared" si="6"/>
        <v/>
      </c>
      <c r="R13" s="209" t="str">
        <f t="shared" si="7"/>
        <v/>
      </c>
      <c r="S13" s="209" t="str">
        <f t="shared" si="8"/>
        <v/>
      </c>
      <c r="T13" s="209" t="str">
        <f t="shared" si="9"/>
        <v/>
      </c>
      <c r="U13" s="209" t="str">
        <f t="shared" si="10"/>
        <v/>
      </c>
      <c r="V13" s="209" t="str">
        <f t="shared" si="11"/>
        <v/>
      </c>
      <c r="W13" s="209" t="str">
        <f t="shared" si="12"/>
        <v/>
      </c>
      <c r="X13" s="209" t="str">
        <f t="shared" si="13"/>
        <v/>
      </c>
      <c r="Y13" s="209" t="str">
        <f t="shared" si="14"/>
        <v/>
      </c>
      <c r="Z13" s="209" t="str">
        <f t="shared" si="15"/>
        <v/>
      </c>
      <c r="AA13" s="209" t="str">
        <f t="shared" si="16"/>
        <v/>
      </c>
      <c r="AB13" s="209" t="str">
        <f t="shared" si="17"/>
        <v/>
      </c>
      <c r="AC13" s="209" t="str">
        <f t="shared" si="18"/>
        <v/>
      </c>
      <c r="AD13" s="209" t="str">
        <f t="shared" si="19"/>
        <v/>
      </c>
      <c r="AE13" s="209" t="str">
        <f t="shared" si="20"/>
        <v/>
      </c>
      <c r="AF13" s="209" t="str">
        <f t="shared" si="21"/>
        <v/>
      </c>
      <c r="AG13" s="209" t="str">
        <f t="shared" si="22"/>
        <v/>
      </c>
      <c r="AH13" s="209" t="str">
        <f t="shared" si="23"/>
        <v/>
      </c>
      <c r="AI13" s="209" t="str">
        <f t="shared" si="24"/>
        <v/>
      </c>
      <c r="AJ13" s="209" t="str">
        <f t="shared" si="25"/>
        <v/>
      </c>
      <c r="AK13" s="209" t="str">
        <f t="shared" si="26"/>
        <v/>
      </c>
      <c r="AL13" s="209" t="str">
        <f t="shared" si="27"/>
        <v/>
      </c>
      <c r="AM13" s="209" t="str">
        <f t="shared" si="28"/>
        <v/>
      </c>
      <c r="AN13" s="207" t="str">
        <f t="shared" si="29"/>
        <v/>
      </c>
    </row>
    <row r="14" spans="1:62" ht="13.5" customHeight="1" x14ac:dyDescent="0.2">
      <c r="A14" s="669"/>
      <c r="B14" s="666"/>
      <c r="C14" s="663"/>
      <c r="D14" s="657"/>
      <c r="E14" s="660"/>
      <c r="F14" s="141"/>
      <c r="G14" s="141"/>
      <c r="H14" s="197"/>
      <c r="I14" s="137"/>
      <c r="J14" s="1"/>
      <c r="K14" s="208" t="str">
        <f t="shared" si="0"/>
        <v/>
      </c>
      <c r="L14" s="209" t="str">
        <f t="shared" si="1"/>
        <v/>
      </c>
      <c r="M14" s="209" t="str">
        <f t="shared" si="2"/>
        <v/>
      </c>
      <c r="N14" s="209" t="str">
        <f t="shared" si="3"/>
        <v/>
      </c>
      <c r="O14" s="209" t="str">
        <f t="shared" si="4"/>
        <v/>
      </c>
      <c r="P14" s="209" t="str">
        <f t="shared" si="5"/>
        <v/>
      </c>
      <c r="Q14" s="209" t="str">
        <f t="shared" si="6"/>
        <v/>
      </c>
      <c r="R14" s="209" t="str">
        <f t="shared" si="7"/>
        <v/>
      </c>
      <c r="S14" s="209" t="str">
        <f t="shared" si="8"/>
        <v/>
      </c>
      <c r="T14" s="209" t="str">
        <f t="shared" si="9"/>
        <v/>
      </c>
      <c r="U14" s="209" t="str">
        <f t="shared" si="10"/>
        <v/>
      </c>
      <c r="V14" s="209" t="str">
        <f t="shared" si="11"/>
        <v/>
      </c>
      <c r="W14" s="209" t="str">
        <f t="shared" si="12"/>
        <v/>
      </c>
      <c r="X14" s="209" t="str">
        <f t="shared" si="13"/>
        <v/>
      </c>
      <c r="Y14" s="209" t="str">
        <f t="shared" si="14"/>
        <v/>
      </c>
      <c r="Z14" s="209" t="str">
        <f t="shared" si="15"/>
        <v/>
      </c>
      <c r="AA14" s="209" t="str">
        <f t="shared" si="16"/>
        <v/>
      </c>
      <c r="AB14" s="209" t="str">
        <f t="shared" si="17"/>
        <v/>
      </c>
      <c r="AC14" s="209" t="str">
        <f t="shared" si="18"/>
        <v/>
      </c>
      <c r="AD14" s="209" t="str">
        <f t="shared" si="19"/>
        <v/>
      </c>
      <c r="AE14" s="209" t="str">
        <f t="shared" si="20"/>
        <v/>
      </c>
      <c r="AF14" s="209" t="str">
        <f t="shared" si="21"/>
        <v/>
      </c>
      <c r="AG14" s="209" t="str">
        <f t="shared" si="22"/>
        <v/>
      </c>
      <c r="AH14" s="209" t="str">
        <f t="shared" si="23"/>
        <v/>
      </c>
      <c r="AI14" s="209" t="str">
        <f t="shared" si="24"/>
        <v/>
      </c>
      <c r="AJ14" s="209" t="str">
        <f t="shared" si="25"/>
        <v/>
      </c>
      <c r="AK14" s="209" t="str">
        <f t="shared" si="26"/>
        <v/>
      </c>
      <c r="AL14" s="209" t="str">
        <f t="shared" si="27"/>
        <v/>
      </c>
      <c r="AM14" s="209" t="str">
        <f t="shared" si="28"/>
        <v/>
      </c>
      <c r="AN14" s="207" t="str">
        <f t="shared" si="29"/>
        <v/>
      </c>
    </row>
    <row r="15" spans="1:62" ht="13.5" customHeight="1" x14ac:dyDescent="0.2">
      <c r="A15" s="669"/>
      <c r="B15" s="666"/>
      <c r="C15" s="663"/>
      <c r="D15" s="657"/>
      <c r="E15" s="660"/>
      <c r="F15" s="141"/>
      <c r="G15" s="141"/>
      <c r="H15" s="197"/>
      <c r="I15" s="137"/>
      <c r="J15" s="1"/>
      <c r="K15" s="208" t="str">
        <f t="shared" si="0"/>
        <v/>
      </c>
      <c r="L15" s="209" t="str">
        <f t="shared" si="1"/>
        <v/>
      </c>
      <c r="M15" s="209" t="str">
        <f t="shared" si="2"/>
        <v/>
      </c>
      <c r="N15" s="209" t="str">
        <f t="shared" si="3"/>
        <v/>
      </c>
      <c r="O15" s="209" t="str">
        <f t="shared" si="4"/>
        <v/>
      </c>
      <c r="P15" s="209" t="str">
        <f t="shared" si="5"/>
        <v/>
      </c>
      <c r="Q15" s="209" t="str">
        <f t="shared" si="6"/>
        <v/>
      </c>
      <c r="R15" s="209" t="str">
        <f t="shared" si="7"/>
        <v/>
      </c>
      <c r="S15" s="209" t="str">
        <f t="shared" si="8"/>
        <v/>
      </c>
      <c r="T15" s="209" t="str">
        <f t="shared" si="9"/>
        <v/>
      </c>
      <c r="U15" s="209" t="str">
        <f t="shared" si="10"/>
        <v/>
      </c>
      <c r="V15" s="209" t="str">
        <f t="shared" si="11"/>
        <v/>
      </c>
      <c r="W15" s="209" t="str">
        <f t="shared" si="12"/>
        <v/>
      </c>
      <c r="X15" s="209" t="str">
        <f t="shared" si="13"/>
        <v/>
      </c>
      <c r="Y15" s="209" t="str">
        <f t="shared" si="14"/>
        <v/>
      </c>
      <c r="Z15" s="209" t="str">
        <f t="shared" si="15"/>
        <v/>
      </c>
      <c r="AA15" s="209" t="str">
        <f t="shared" si="16"/>
        <v/>
      </c>
      <c r="AB15" s="209" t="str">
        <f t="shared" si="17"/>
        <v/>
      </c>
      <c r="AC15" s="209" t="str">
        <f t="shared" si="18"/>
        <v/>
      </c>
      <c r="AD15" s="209" t="str">
        <f t="shared" si="19"/>
        <v/>
      </c>
      <c r="AE15" s="209" t="str">
        <f t="shared" si="20"/>
        <v/>
      </c>
      <c r="AF15" s="209" t="str">
        <f t="shared" si="21"/>
        <v/>
      </c>
      <c r="AG15" s="209" t="str">
        <f t="shared" si="22"/>
        <v/>
      </c>
      <c r="AH15" s="209" t="str">
        <f t="shared" si="23"/>
        <v/>
      </c>
      <c r="AI15" s="209" t="str">
        <f t="shared" si="24"/>
        <v/>
      </c>
      <c r="AJ15" s="209" t="str">
        <f t="shared" si="25"/>
        <v/>
      </c>
      <c r="AK15" s="209" t="str">
        <f t="shared" si="26"/>
        <v/>
      </c>
      <c r="AL15" s="209" t="str">
        <f t="shared" si="27"/>
        <v/>
      </c>
      <c r="AM15" s="209" t="str">
        <f t="shared" si="28"/>
        <v/>
      </c>
      <c r="AN15" s="207" t="str">
        <f t="shared" si="29"/>
        <v/>
      </c>
    </row>
    <row r="16" spans="1:62" ht="13.5" customHeight="1" x14ac:dyDescent="0.2">
      <c r="A16" s="669"/>
      <c r="B16" s="666"/>
      <c r="C16" s="663"/>
      <c r="D16" s="657"/>
      <c r="E16" s="660"/>
      <c r="F16" s="141"/>
      <c r="G16" s="141"/>
      <c r="H16" s="197"/>
      <c r="I16" s="137"/>
      <c r="J16" s="1"/>
      <c r="K16" s="208" t="str">
        <f t="shared" si="0"/>
        <v/>
      </c>
      <c r="L16" s="209" t="str">
        <f t="shared" si="1"/>
        <v/>
      </c>
      <c r="M16" s="209" t="str">
        <f t="shared" si="2"/>
        <v/>
      </c>
      <c r="N16" s="209" t="str">
        <f t="shared" si="3"/>
        <v/>
      </c>
      <c r="O16" s="209" t="str">
        <f t="shared" si="4"/>
        <v/>
      </c>
      <c r="P16" s="209" t="str">
        <f t="shared" si="5"/>
        <v/>
      </c>
      <c r="Q16" s="209" t="str">
        <f t="shared" si="6"/>
        <v/>
      </c>
      <c r="R16" s="209" t="str">
        <f t="shared" si="7"/>
        <v/>
      </c>
      <c r="S16" s="209" t="str">
        <f t="shared" si="8"/>
        <v/>
      </c>
      <c r="T16" s="209" t="str">
        <f t="shared" si="9"/>
        <v/>
      </c>
      <c r="U16" s="209" t="str">
        <f t="shared" si="10"/>
        <v/>
      </c>
      <c r="V16" s="209" t="str">
        <f t="shared" si="11"/>
        <v/>
      </c>
      <c r="W16" s="209" t="str">
        <f t="shared" si="12"/>
        <v/>
      </c>
      <c r="X16" s="209" t="str">
        <f t="shared" si="13"/>
        <v/>
      </c>
      <c r="Y16" s="209" t="str">
        <f t="shared" si="14"/>
        <v/>
      </c>
      <c r="Z16" s="209" t="str">
        <f t="shared" si="15"/>
        <v/>
      </c>
      <c r="AA16" s="209" t="str">
        <f t="shared" si="16"/>
        <v/>
      </c>
      <c r="AB16" s="209" t="str">
        <f t="shared" si="17"/>
        <v/>
      </c>
      <c r="AC16" s="209" t="str">
        <f t="shared" si="18"/>
        <v/>
      </c>
      <c r="AD16" s="209" t="str">
        <f t="shared" si="19"/>
        <v/>
      </c>
      <c r="AE16" s="209" t="str">
        <f t="shared" si="20"/>
        <v/>
      </c>
      <c r="AF16" s="209" t="str">
        <f t="shared" si="21"/>
        <v/>
      </c>
      <c r="AG16" s="209" t="str">
        <f t="shared" si="22"/>
        <v/>
      </c>
      <c r="AH16" s="209" t="str">
        <f t="shared" si="23"/>
        <v/>
      </c>
      <c r="AI16" s="209" t="str">
        <f t="shared" si="24"/>
        <v/>
      </c>
      <c r="AJ16" s="209" t="str">
        <f t="shared" si="25"/>
        <v/>
      </c>
      <c r="AK16" s="209" t="str">
        <f t="shared" si="26"/>
        <v/>
      </c>
      <c r="AL16" s="209" t="str">
        <f t="shared" si="27"/>
        <v/>
      </c>
      <c r="AM16" s="209" t="str">
        <f t="shared" si="28"/>
        <v/>
      </c>
      <c r="AN16" s="207" t="str">
        <f t="shared" si="29"/>
        <v/>
      </c>
    </row>
    <row r="17" spans="1:40" ht="13.5" thickBot="1" x14ac:dyDescent="0.25">
      <c r="A17" s="670"/>
      <c r="B17" s="667"/>
      <c r="C17" s="664"/>
      <c r="D17" s="658"/>
      <c r="E17" s="661"/>
      <c r="F17" s="142"/>
      <c r="G17" s="142"/>
      <c r="H17" s="198"/>
      <c r="I17" s="140"/>
      <c r="J17" s="1"/>
      <c r="K17" s="208" t="str">
        <f t="shared" si="0"/>
        <v/>
      </c>
      <c r="L17" s="209" t="str">
        <f t="shared" si="1"/>
        <v/>
      </c>
      <c r="M17" s="209" t="str">
        <f t="shared" si="2"/>
        <v/>
      </c>
      <c r="N17" s="209" t="str">
        <f t="shared" si="3"/>
        <v/>
      </c>
      <c r="O17" s="209" t="str">
        <f t="shared" si="4"/>
        <v/>
      </c>
      <c r="P17" s="209" t="str">
        <f t="shared" si="5"/>
        <v/>
      </c>
      <c r="Q17" s="209" t="str">
        <f t="shared" si="6"/>
        <v/>
      </c>
      <c r="R17" s="209" t="str">
        <f t="shared" si="7"/>
        <v/>
      </c>
      <c r="S17" s="209" t="str">
        <f t="shared" si="8"/>
        <v/>
      </c>
      <c r="T17" s="209" t="str">
        <f t="shared" si="9"/>
        <v/>
      </c>
      <c r="U17" s="209" t="str">
        <f t="shared" si="10"/>
        <v/>
      </c>
      <c r="V17" s="209" t="str">
        <f t="shared" si="11"/>
        <v/>
      </c>
      <c r="W17" s="209" t="str">
        <f t="shared" si="12"/>
        <v/>
      </c>
      <c r="X17" s="209" t="str">
        <f t="shared" si="13"/>
        <v/>
      </c>
      <c r="Y17" s="209" t="str">
        <f t="shared" si="14"/>
        <v/>
      </c>
      <c r="Z17" s="209" t="str">
        <f t="shared" si="15"/>
        <v/>
      </c>
      <c r="AA17" s="209" t="str">
        <f t="shared" si="16"/>
        <v/>
      </c>
      <c r="AB17" s="209" t="str">
        <f t="shared" si="17"/>
        <v/>
      </c>
      <c r="AC17" s="209" t="str">
        <f t="shared" si="18"/>
        <v/>
      </c>
      <c r="AD17" s="209" t="str">
        <f t="shared" si="19"/>
        <v/>
      </c>
      <c r="AE17" s="209" t="str">
        <f t="shared" si="20"/>
        <v/>
      </c>
      <c r="AF17" s="209" t="str">
        <f t="shared" si="21"/>
        <v/>
      </c>
      <c r="AG17" s="209" t="str">
        <f t="shared" si="22"/>
        <v/>
      </c>
      <c r="AH17" s="209" t="str">
        <f t="shared" si="23"/>
        <v/>
      </c>
      <c r="AI17" s="209" t="str">
        <f t="shared" si="24"/>
        <v/>
      </c>
      <c r="AJ17" s="209" t="str">
        <f t="shared" si="25"/>
        <v/>
      </c>
      <c r="AK17" s="209" t="str">
        <f t="shared" si="26"/>
        <v/>
      </c>
      <c r="AL17" s="209" t="str">
        <f t="shared" si="27"/>
        <v/>
      </c>
      <c r="AM17" s="209" t="str">
        <f t="shared" si="28"/>
        <v/>
      </c>
      <c r="AN17" s="207" t="str">
        <f t="shared" si="29"/>
        <v/>
      </c>
    </row>
    <row r="18" spans="1:40" ht="12.75" x14ac:dyDescent="0.2">
      <c r="A18" s="672"/>
      <c r="B18" s="673"/>
      <c r="C18" s="674"/>
      <c r="D18" s="675"/>
      <c r="E18" s="671"/>
      <c r="F18" s="143"/>
      <c r="G18" s="143"/>
      <c r="H18" s="199"/>
      <c r="I18" s="139"/>
      <c r="J18" s="1"/>
      <c r="K18" s="208" t="str">
        <f t="shared" si="0"/>
        <v/>
      </c>
      <c r="L18" s="209" t="str">
        <f t="shared" si="1"/>
        <v/>
      </c>
      <c r="M18" s="209" t="str">
        <f t="shared" si="2"/>
        <v/>
      </c>
      <c r="N18" s="209" t="str">
        <f t="shared" si="3"/>
        <v/>
      </c>
      <c r="O18" s="209" t="str">
        <f t="shared" si="4"/>
        <v/>
      </c>
      <c r="P18" s="209" t="str">
        <f t="shared" si="5"/>
        <v/>
      </c>
      <c r="Q18" s="209" t="str">
        <f t="shared" si="6"/>
        <v/>
      </c>
      <c r="R18" s="209" t="str">
        <f t="shared" si="7"/>
        <v/>
      </c>
      <c r="S18" s="209" t="str">
        <f t="shared" si="8"/>
        <v/>
      </c>
      <c r="T18" s="209" t="str">
        <f t="shared" si="9"/>
        <v/>
      </c>
      <c r="U18" s="209" t="str">
        <f t="shared" si="10"/>
        <v/>
      </c>
      <c r="V18" s="209" t="str">
        <f t="shared" si="11"/>
        <v/>
      </c>
      <c r="W18" s="209" t="str">
        <f t="shared" si="12"/>
        <v/>
      </c>
      <c r="X18" s="209" t="str">
        <f t="shared" si="13"/>
        <v/>
      </c>
      <c r="Y18" s="209" t="str">
        <f t="shared" si="14"/>
        <v/>
      </c>
      <c r="Z18" s="209" t="str">
        <f t="shared" si="15"/>
        <v/>
      </c>
      <c r="AA18" s="209" t="str">
        <f t="shared" si="16"/>
        <v/>
      </c>
      <c r="AB18" s="209" t="str">
        <f t="shared" si="17"/>
        <v/>
      </c>
      <c r="AC18" s="209" t="str">
        <f t="shared" si="18"/>
        <v/>
      </c>
      <c r="AD18" s="209" t="str">
        <f t="shared" si="19"/>
        <v/>
      </c>
      <c r="AE18" s="209" t="str">
        <f t="shared" si="20"/>
        <v/>
      </c>
      <c r="AF18" s="209" t="str">
        <f t="shared" si="21"/>
        <v/>
      </c>
      <c r="AG18" s="209" t="str">
        <f t="shared" si="22"/>
        <v/>
      </c>
      <c r="AH18" s="209" t="str">
        <f t="shared" si="23"/>
        <v/>
      </c>
      <c r="AI18" s="209" t="str">
        <f t="shared" si="24"/>
        <v/>
      </c>
      <c r="AJ18" s="209" t="str">
        <f t="shared" si="25"/>
        <v/>
      </c>
      <c r="AK18" s="209" t="str">
        <f t="shared" si="26"/>
        <v/>
      </c>
      <c r="AL18" s="209" t="str">
        <f t="shared" si="27"/>
        <v/>
      </c>
      <c r="AM18" s="209" t="str">
        <f t="shared" si="28"/>
        <v/>
      </c>
      <c r="AN18" s="207" t="str">
        <f t="shared" si="29"/>
        <v/>
      </c>
    </row>
    <row r="19" spans="1:40" ht="12.75" x14ac:dyDescent="0.2">
      <c r="A19" s="669"/>
      <c r="B19" s="666"/>
      <c r="C19" s="663"/>
      <c r="D19" s="657"/>
      <c r="E19" s="660"/>
      <c r="F19" s="141"/>
      <c r="G19" s="141"/>
      <c r="H19" s="197"/>
      <c r="I19" s="137"/>
      <c r="J19" s="1"/>
      <c r="K19" s="208" t="str">
        <f t="shared" si="0"/>
        <v/>
      </c>
      <c r="L19" s="209" t="str">
        <f t="shared" si="1"/>
        <v/>
      </c>
      <c r="M19" s="209" t="str">
        <f t="shared" si="2"/>
        <v/>
      </c>
      <c r="N19" s="209" t="str">
        <f t="shared" si="3"/>
        <v/>
      </c>
      <c r="O19" s="209" t="str">
        <f t="shared" si="4"/>
        <v/>
      </c>
      <c r="P19" s="209" t="str">
        <f t="shared" si="5"/>
        <v/>
      </c>
      <c r="Q19" s="209" t="str">
        <f t="shared" si="6"/>
        <v/>
      </c>
      <c r="R19" s="209" t="str">
        <f t="shared" si="7"/>
        <v/>
      </c>
      <c r="S19" s="209" t="str">
        <f t="shared" si="8"/>
        <v/>
      </c>
      <c r="T19" s="209" t="str">
        <f t="shared" si="9"/>
        <v/>
      </c>
      <c r="U19" s="209" t="str">
        <f t="shared" si="10"/>
        <v/>
      </c>
      <c r="V19" s="209" t="str">
        <f t="shared" si="11"/>
        <v/>
      </c>
      <c r="W19" s="209" t="str">
        <f t="shared" si="12"/>
        <v/>
      </c>
      <c r="X19" s="209" t="str">
        <f t="shared" si="13"/>
        <v/>
      </c>
      <c r="Y19" s="209" t="str">
        <f t="shared" si="14"/>
        <v/>
      </c>
      <c r="Z19" s="209" t="str">
        <f t="shared" si="15"/>
        <v/>
      </c>
      <c r="AA19" s="209" t="str">
        <f t="shared" si="16"/>
        <v/>
      </c>
      <c r="AB19" s="209" t="str">
        <f t="shared" si="17"/>
        <v/>
      </c>
      <c r="AC19" s="209" t="str">
        <f t="shared" si="18"/>
        <v/>
      </c>
      <c r="AD19" s="209" t="str">
        <f t="shared" si="19"/>
        <v/>
      </c>
      <c r="AE19" s="209" t="str">
        <f t="shared" si="20"/>
        <v/>
      </c>
      <c r="AF19" s="209" t="str">
        <f t="shared" si="21"/>
        <v/>
      </c>
      <c r="AG19" s="209" t="str">
        <f t="shared" si="22"/>
        <v/>
      </c>
      <c r="AH19" s="209" t="str">
        <f t="shared" si="23"/>
        <v/>
      </c>
      <c r="AI19" s="209" t="str">
        <f t="shared" si="24"/>
        <v/>
      </c>
      <c r="AJ19" s="209" t="str">
        <f t="shared" si="25"/>
        <v/>
      </c>
      <c r="AK19" s="209" t="str">
        <f t="shared" si="26"/>
        <v/>
      </c>
      <c r="AL19" s="209" t="str">
        <f t="shared" si="27"/>
        <v/>
      </c>
      <c r="AM19" s="209" t="str">
        <f t="shared" si="28"/>
        <v/>
      </c>
      <c r="AN19" s="207" t="str">
        <f t="shared" si="29"/>
        <v/>
      </c>
    </row>
    <row r="20" spans="1:40" ht="13.5" customHeight="1" x14ac:dyDescent="0.2">
      <c r="A20" s="669"/>
      <c r="B20" s="666"/>
      <c r="C20" s="663"/>
      <c r="D20" s="657"/>
      <c r="E20" s="660"/>
      <c r="F20" s="141"/>
      <c r="G20" s="141"/>
      <c r="H20" s="197"/>
      <c r="I20" s="137"/>
      <c r="J20" s="1"/>
      <c r="K20" s="208" t="str">
        <f t="shared" si="0"/>
        <v/>
      </c>
      <c r="L20" s="209" t="str">
        <f t="shared" si="1"/>
        <v/>
      </c>
      <c r="M20" s="209" t="str">
        <f t="shared" si="2"/>
        <v/>
      </c>
      <c r="N20" s="209" t="str">
        <f t="shared" si="3"/>
        <v/>
      </c>
      <c r="O20" s="209" t="str">
        <f t="shared" si="4"/>
        <v/>
      </c>
      <c r="P20" s="209" t="str">
        <f t="shared" si="5"/>
        <v/>
      </c>
      <c r="Q20" s="209" t="str">
        <f t="shared" si="6"/>
        <v/>
      </c>
      <c r="R20" s="209" t="str">
        <f t="shared" si="7"/>
        <v/>
      </c>
      <c r="S20" s="209" t="str">
        <f t="shared" si="8"/>
        <v/>
      </c>
      <c r="T20" s="209" t="str">
        <f t="shared" si="9"/>
        <v/>
      </c>
      <c r="U20" s="209" t="str">
        <f t="shared" si="10"/>
        <v/>
      </c>
      <c r="V20" s="209" t="str">
        <f t="shared" si="11"/>
        <v/>
      </c>
      <c r="W20" s="209" t="str">
        <f t="shared" si="12"/>
        <v/>
      </c>
      <c r="X20" s="209" t="str">
        <f t="shared" si="13"/>
        <v/>
      </c>
      <c r="Y20" s="209" t="str">
        <f t="shared" si="14"/>
        <v/>
      </c>
      <c r="Z20" s="209" t="str">
        <f t="shared" si="15"/>
        <v/>
      </c>
      <c r="AA20" s="209" t="str">
        <f t="shared" si="16"/>
        <v/>
      </c>
      <c r="AB20" s="209" t="str">
        <f t="shared" si="17"/>
        <v/>
      </c>
      <c r="AC20" s="209" t="str">
        <f t="shared" si="18"/>
        <v/>
      </c>
      <c r="AD20" s="209" t="str">
        <f t="shared" si="19"/>
        <v/>
      </c>
      <c r="AE20" s="209" t="str">
        <f t="shared" si="20"/>
        <v/>
      </c>
      <c r="AF20" s="209" t="str">
        <f t="shared" si="21"/>
        <v/>
      </c>
      <c r="AG20" s="209" t="str">
        <f t="shared" si="22"/>
        <v/>
      </c>
      <c r="AH20" s="209" t="str">
        <f t="shared" si="23"/>
        <v/>
      </c>
      <c r="AI20" s="209" t="str">
        <f t="shared" si="24"/>
        <v/>
      </c>
      <c r="AJ20" s="209" t="str">
        <f t="shared" si="25"/>
        <v/>
      </c>
      <c r="AK20" s="209" t="str">
        <f t="shared" si="26"/>
        <v/>
      </c>
      <c r="AL20" s="209" t="str">
        <f t="shared" si="27"/>
        <v/>
      </c>
      <c r="AM20" s="209" t="str">
        <f t="shared" si="28"/>
        <v/>
      </c>
      <c r="AN20" s="207" t="str">
        <f t="shared" si="29"/>
        <v/>
      </c>
    </row>
    <row r="21" spans="1:40" ht="13.5" customHeight="1" x14ac:dyDescent="0.2">
      <c r="A21" s="669"/>
      <c r="B21" s="666"/>
      <c r="C21" s="663"/>
      <c r="D21" s="657"/>
      <c r="E21" s="660"/>
      <c r="F21" s="141"/>
      <c r="G21" s="141"/>
      <c r="H21" s="197"/>
      <c r="I21" s="137"/>
      <c r="J21" s="1"/>
      <c r="K21" s="208" t="str">
        <f t="shared" si="0"/>
        <v/>
      </c>
      <c r="L21" s="209" t="str">
        <f t="shared" si="1"/>
        <v/>
      </c>
      <c r="M21" s="209" t="str">
        <f t="shared" si="2"/>
        <v/>
      </c>
      <c r="N21" s="209" t="str">
        <f t="shared" si="3"/>
        <v/>
      </c>
      <c r="O21" s="209" t="str">
        <f t="shared" si="4"/>
        <v/>
      </c>
      <c r="P21" s="209" t="str">
        <f t="shared" si="5"/>
        <v/>
      </c>
      <c r="Q21" s="209" t="str">
        <f t="shared" si="6"/>
        <v/>
      </c>
      <c r="R21" s="209" t="str">
        <f t="shared" si="7"/>
        <v/>
      </c>
      <c r="S21" s="209" t="str">
        <f t="shared" si="8"/>
        <v/>
      </c>
      <c r="T21" s="209" t="str">
        <f t="shared" si="9"/>
        <v/>
      </c>
      <c r="U21" s="209" t="str">
        <f t="shared" si="10"/>
        <v/>
      </c>
      <c r="V21" s="209" t="str">
        <f t="shared" si="11"/>
        <v/>
      </c>
      <c r="W21" s="209" t="str">
        <f t="shared" si="12"/>
        <v/>
      </c>
      <c r="X21" s="209" t="str">
        <f t="shared" si="13"/>
        <v/>
      </c>
      <c r="Y21" s="209" t="str">
        <f t="shared" si="14"/>
        <v/>
      </c>
      <c r="Z21" s="209" t="str">
        <f t="shared" si="15"/>
        <v/>
      </c>
      <c r="AA21" s="209" t="str">
        <f t="shared" si="16"/>
        <v/>
      </c>
      <c r="AB21" s="209" t="str">
        <f t="shared" si="17"/>
        <v/>
      </c>
      <c r="AC21" s="209" t="str">
        <f t="shared" si="18"/>
        <v/>
      </c>
      <c r="AD21" s="209" t="str">
        <f t="shared" si="19"/>
        <v/>
      </c>
      <c r="AE21" s="209" t="str">
        <f t="shared" si="20"/>
        <v/>
      </c>
      <c r="AF21" s="209" t="str">
        <f t="shared" si="21"/>
        <v/>
      </c>
      <c r="AG21" s="209" t="str">
        <f t="shared" si="22"/>
        <v/>
      </c>
      <c r="AH21" s="209" t="str">
        <f t="shared" si="23"/>
        <v/>
      </c>
      <c r="AI21" s="209" t="str">
        <f t="shared" si="24"/>
        <v/>
      </c>
      <c r="AJ21" s="209" t="str">
        <f t="shared" si="25"/>
        <v/>
      </c>
      <c r="AK21" s="209" t="str">
        <f t="shared" si="26"/>
        <v/>
      </c>
      <c r="AL21" s="209" t="str">
        <f t="shared" si="27"/>
        <v/>
      </c>
      <c r="AM21" s="209" t="str">
        <f t="shared" si="28"/>
        <v/>
      </c>
      <c r="AN21" s="207" t="str">
        <f t="shared" si="29"/>
        <v/>
      </c>
    </row>
    <row r="22" spans="1:40" ht="13.5" customHeight="1" x14ac:dyDescent="0.2">
      <c r="A22" s="669"/>
      <c r="B22" s="666"/>
      <c r="C22" s="663"/>
      <c r="D22" s="657"/>
      <c r="E22" s="660"/>
      <c r="F22" s="141"/>
      <c r="G22" s="141"/>
      <c r="H22" s="197"/>
      <c r="I22" s="137"/>
      <c r="J22" s="1"/>
      <c r="K22" s="208" t="str">
        <f t="shared" si="0"/>
        <v/>
      </c>
      <c r="L22" s="209" t="str">
        <f t="shared" si="1"/>
        <v/>
      </c>
      <c r="M22" s="209" t="str">
        <f t="shared" si="2"/>
        <v/>
      </c>
      <c r="N22" s="209" t="str">
        <f t="shared" si="3"/>
        <v/>
      </c>
      <c r="O22" s="209" t="str">
        <f t="shared" si="4"/>
        <v/>
      </c>
      <c r="P22" s="209" t="str">
        <f t="shared" si="5"/>
        <v/>
      </c>
      <c r="Q22" s="209" t="str">
        <f t="shared" si="6"/>
        <v/>
      </c>
      <c r="R22" s="209" t="str">
        <f t="shared" si="7"/>
        <v/>
      </c>
      <c r="S22" s="209" t="str">
        <f t="shared" si="8"/>
        <v/>
      </c>
      <c r="T22" s="209" t="str">
        <f t="shared" si="9"/>
        <v/>
      </c>
      <c r="U22" s="209" t="str">
        <f t="shared" si="10"/>
        <v/>
      </c>
      <c r="V22" s="209" t="str">
        <f t="shared" si="11"/>
        <v/>
      </c>
      <c r="W22" s="209" t="str">
        <f t="shared" si="12"/>
        <v/>
      </c>
      <c r="X22" s="209" t="str">
        <f t="shared" si="13"/>
        <v/>
      </c>
      <c r="Y22" s="209" t="str">
        <f t="shared" si="14"/>
        <v/>
      </c>
      <c r="Z22" s="209" t="str">
        <f t="shared" si="15"/>
        <v/>
      </c>
      <c r="AA22" s="209" t="str">
        <f t="shared" si="16"/>
        <v/>
      </c>
      <c r="AB22" s="209" t="str">
        <f t="shared" si="17"/>
        <v/>
      </c>
      <c r="AC22" s="209" t="str">
        <f t="shared" si="18"/>
        <v/>
      </c>
      <c r="AD22" s="209" t="str">
        <f t="shared" si="19"/>
        <v/>
      </c>
      <c r="AE22" s="209" t="str">
        <f t="shared" si="20"/>
        <v/>
      </c>
      <c r="AF22" s="209" t="str">
        <f t="shared" si="21"/>
        <v/>
      </c>
      <c r="AG22" s="209" t="str">
        <f t="shared" si="22"/>
        <v/>
      </c>
      <c r="AH22" s="209" t="str">
        <f t="shared" si="23"/>
        <v/>
      </c>
      <c r="AI22" s="209" t="str">
        <f t="shared" si="24"/>
        <v/>
      </c>
      <c r="AJ22" s="209" t="str">
        <f t="shared" si="25"/>
        <v/>
      </c>
      <c r="AK22" s="209" t="str">
        <f t="shared" si="26"/>
        <v/>
      </c>
      <c r="AL22" s="209" t="str">
        <f t="shared" si="27"/>
        <v/>
      </c>
      <c r="AM22" s="209" t="str">
        <f t="shared" si="28"/>
        <v/>
      </c>
      <c r="AN22" s="207" t="str">
        <f t="shared" si="29"/>
        <v/>
      </c>
    </row>
    <row r="23" spans="1:40" ht="13.5" customHeight="1" thickBot="1" x14ac:dyDescent="0.25">
      <c r="A23" s="670"/>
      <c r="B23" s="667"/>
      <c r="C23" s="664"/>
      <c r="D23" s="658"/>
      <c r="E23" s="661"/>
      <c r="F23" s="142"/>
      <c r="G23" s="142"/>
      <c r="H23" s="198"/>
      <c r="I23" s="140"/>
      <c r="J23" s="1"/>
      <c r="K23" s="208" t="str">
        <f t="shared" si="0"/>
        <v/>
      </c>
      <c r="L23" s="209" t="str">
        <f t="shared" si="1"/>
        <v/>
      </c>
      <c r="M23" s="209" t="str">
        <f t="shared" si="2"/>
        <v/>
      </c>
      <c r="N23" s="209" t="str">
        <f t="shared" si="3"/>
        <v/>
      </c>
      <c r="O23" s="209" t="str">
        <f t="shared" si="4"/>
        <v/>
      </c>
      <c r="P23" s="209" t="str">
        <f t="shared" si="5"/>
        <v/>
      </c>
      <c r="Q23" s="209" t="str">
        <f t="shared" si="6"/>
        <v/>
      </c>
      <c r="R23" s="209" t="str">
        <f t="shared" si="7"/>
        <v/>
      </c>
      <c r="S23" s="209" t="str">
        <f t="shared" si="8"/>
        <v/>
      </c>
      <c r="T23" s="209" t="str">
        <f t="shared" si="9"/>
        <v/>
      </c>
      <c r="U23" s="209" t="str">
        <f t="shared" si="10"/>
        <v/>
      </c>
      <c r="V23" s="209" t="str">
        <f t="shared" si="11"/>
        <v/>
      </c>
      <c r="W23" s="209" t="str">
        <f t="shared" si="12"/>
        <v/>
      </c>
      <c r="X23" s="209" t="str">
        <f t="shared" si="13"/>
        <v/>
      </c>
      <c r="Y23" s="209" t="str">
        <f t="shared" si="14"/>
        <v/>
      </c>
      <c r="Z23" s="209" t="str">
        <f t="shared" si="15"/>
        <v/>
      </c>
      <c r="AA23" s="209" t="str">
        <f t="shared" si="16"/>
        <v/>
      </c>
      <c r="AB23" s="209" t="str">
        <f t="shared" si="17"/>
        <v/>
      </c>
      <c r="AC23" s="209" t="str">
        <f t="shared" si="18"/>
        <v/>
      </c>
      <c r="AD23" s="209" t="str">
        <f t="shared" si="19"/>
        <v/>
      </c>
      <c r="AE23" s="209" t="str">
        <f t="shared" si="20"/>
        <v/>
      </c>
      <c r="AF23" s="209" t="str">
        <f t="shared" si="21"/>
        <v/>
      </c>
      <c r="AG23" s="209" t="str">
        <f t="shared" si="22"/>
        <v/>
      </c>
      <c r="AH23" s="209" t="str">
        <f t="shared" si="23"/>
        <v/>
      </c>
      <c r="AI23" s="209" t="str">
        <f t="shared" si="24"/>
        <v/>
      </c>
      <c r="AJ23" s="209" t="str">
        <f t="shared" si="25"/>
        <v/>
      </c>
      <c r="AK23" s="209" t="str">
        <f t="shared" si="26"/>
        <v/>
      </c>
      <c r="AL23" s="209" t="str">
        <f t="shared" si="27"/>
        <v/>
      </c>
      <c r="AM23" s="209" t="str">
        <f t="shared" si="28"/>
        <v/>
      </c>
      <c r="AN23" s="207" t="str">
        <f t="shared" si="29"/>
        <v/>
      </c>
    </row>
    <row r="24" spans="1:40" ht="13.5" customHeight="1" x14ac:dyDescent="0.2">
      <c r="A24" s="672"/>
      <c r="B24" s="673"/>
      <c r="C24" s="674"/>
      <c r="D24" s="675"/>
      <c r="E24" s="671"/>
      <c r="F24" s="143"/>
      <c r="G24" s="143"/>
      <c r="H24" s="199"/>
      <c r="I24" s="139"/>
      <c r="J24" s="1"/>
      <c r="K24" s="208" t="str">
        <f t="shared" si="0"/>
        <v/>
      </c>
      <c r="L24" s="209" t="str">
        <f t="shared" si="1"/>
        <v/>
      </c>
      <c r="M24" s="209" t="str">
        <f t="shared" si="2"/>
        <v/>
      </c>
      <c r="N24" s="209" t="str">
        <f t="shared" si="3"/>
        <v/>
      </c>
      <c r="O24" s="209" t="str">
        <f t="shared" si="4"/>
        <v/>
      </c>
      <c r="P24" s="209" t="str">
        <f t="shared" si="5"/>
        <v/>
      </c>
      <c r="Q24" s="209" t="str">
        <f t="shared" si="6"/>
        <v/>
      </c>
      <c r="R24" s="209" t="str">
        <f t="shared" si="7"/>
        <v/>
      </c>
      <c r="S24" s="209" t="str">
        <f t="shared" si="8"/>
        <v/>
      </c>
      <c r="T24" s="209" t="str">
        <f t="shared" si="9"/>
        <v/>
      </c>
      <c r="U24" s="209" t="str">
        <f t="shared" si="10"/>
        <v/>
      </c>
      <c r="V24" s="209" t="str">
        <f t="shared" si="11"/>
        <v/>
      </c>
      <c r="W24" s="209" t="str">
        <f t="shared" si="12"/>
        <v/>
      </c>
      <c r="X24" s="209" t="str">
        <f t="shared" si="13"/>
        <v/>
      </c>
      <c r="Y24" s="209" t="str">
        <f t="shared" si="14"/>
        <v/>
      </c>
      <c r="Z24" s="209" t="str">
        <f t="shared" si="15"/>
        <v/>
      </c>
      <c r="AA24" s="209" t="str">
        <f t="shared" si="16"/>
        <v/>
      </c>
      <c r="AB24" s="209" t="str">
        <f t="shared" si="17"/>
        <v/>
      </c>
      <c r="AC24" s="209" t="str">
        <f t="shared" si="18"/>
        <v/>
      </c>
      <c r="AD24" s="209" t="str">
        <f t="shared" si="19"/>
        <v/>
      </c>
      <c r="AE24" s="209" t="str">
        <f t="shared" si="20"/>
        <v/>
      </c>
      <c r="AF24" s="209" t="str">
        <f t="shared" si="21"/>
        <v/>
      </c>
      <c r="AG24" s="209" t="str">
        <f t="shared" si="22"/>
        <v/>
      </c>
      <c r="AH24" s="209" t="str">
        <f t="shared" si="23"/>
        <v/>
      </c>
      <c r="AI24" s="209" t="str">
        <f t="shared" si="24"/>
        <v/>
      </c>
      <c r="AJ24" s="209" t="str">
        <f t="shared" si="25"/>
        <v/>
      </c>
      <c r="AK24" s="209" t="str">
        <f t="shared" si="26"/>
        <v/>
      </c>
      <c r="AL24" s="209" t="str">
        <f t="shared" si="27"/>
        <v/>
      </c>
      <c r="AM24" s="209" t="str">
        <f t="shared" si="28"/>
        <v/>
      </c>
      <c r="AN24" s="207" t="str">
        <f t="shared" si="29"/>
        <v/>
      </c>
    </row>
    <row r="25" spans="1:40" ht="13.5" customHeight="1" x14ac:dyDescent="0.2">
      <c r="A25" s="669"/>
      <c r="B25" s="666"/>
      <c r="C25" s="663"/>
      <c r="D25" s="657"/>
      <c r="E25" s="660"/>
      <c r="F25" s="141"/>
      <c r="G25" s="141"/>
      <c r="H25" s="197"/>
      <c r="I25" s="137"/>
      <c r="J25" s="1"/>
      <c r="K25" s="208" t="str">
        <f t="shared" si="0"/>
        <v/>
      </c>
      <c r="L25" s="209" t="str">
        <f t="shared" si="1"/>
        <v/>
      </c>
      <c r="M25" s="209" t="str">
        <f t="shared" si="2"/>
        <v/>
      </c>
      <c r="N25" s="209" t="str">
        <f t="shared" si="3"/>
        <v/>
      </c>
      <c r="O25" s="209" t="str">
        <f t="shared" si="4"/>
        <v/>
      </c>
      <c r="P25" s="209" t="str">
        <f t="shared" si="5"/>
        <v/>
      </c>
      <c r="Q25" s="209" t="str">
        <f t="shared" si="6"/>
        <v/>
      </c>
      <c r="R25" s="209" t="str">
        <f t="shared" si="7"/>
        <v/>
      </c>
      <c r="S25" s="209" t="str">
        <f t="shared" si="8"/>
        <v/>
      </c>
      <c r="T25" s="209" t="str">
        <f t="shared" si="9"/>
        <v/>
      </c>
      <c r="U25" s="209" t="str">
        <f t="shared" si="10"/>
        <v/>
      </c>
      <c r="V25" s="209" t="str">
        <f t="shared" si="11"/>
        <v/>
      </c>
      <c r="W25" s="209" t="str">
        <f t="shared" si="12"/>
        <v/>
      </c>
      <c r="X25" s="209" t="str">
        <f t="shared" si="13"/>
        <v/>
      </c>
      <c r="Y25" s="209" t="str">
        <f t="shared" si="14"/>
        <v/>
      </c>
      <c r="Z25" s="209" t="str">
        <f t="shared" si="15"/>
        <v/>
      </c>
      <c r="AA25" s="209" t="str">
        <f t="shared" si="16"/>
        <v/>
      </c>
      <c r="AB25" s="209" t="str">
        <f t="shared" si="17"/>
        <v/>
      </c>
      <c r="AC25" s="209" t="str">
        <f t="shared" si="18"/>
        <v/>
      </c>
      <c r="AD25" s="209" t="str">
        <f t="shared" si="19"/>
        <v/>
      </c>
      <c r="AE25" s="209" t="str">
        <f t="shared" si="20"/>
        <v/>
      </c>
      <c r="AF25" s="209" t="str">
        <f t="shared" si="21"/>
        <v/>
      </c>
      <c r="AG25" s="209" t="str">
        <f t="shared" si="22"/>
        <v/>
      </c>
      <c r="AH25" s="209" t="str">
        <f t="shared" si="23"/>
        <v/>
      </c>
      <c r="AI25" s="209" t="str">
        <f t="shared" si="24"/>
        <v/>
      </c>
      <c r="AJ25" s="209" t="str">
        <f t="shared" si="25"/>
        <v/>
      </c>
      <c r="AK25" s="209" t="str">
        <f t="shared" si="26"/>
        <v/>
      </c>
      <c r="AL25" s="209" t="str">
        <f t="shared" si="27"/>
        <v/>
      </c>
      <c r="AM25" s="209" t="str">
        <f t="shared" si="28"/>
        <v/>
      </c>
      <c r="AN25" s="207" t="str">
        <f t="shared" si="29"/>
        <v/>
      </c>
    </row>
    <row r="26" spans="1:40" ht="13.5" customHeight="1" x14ac:dyDescent="0.2">
      <c r="A26" s="669"/>
      <c r="B26" s="666"/>
      <c r="C26" s="663"/>
      <c r="D26" s="657"/>
      <c r="E26" s="660"/>
      <c r="F26" s="141"/>
      <c r="G26" s="141"/>
      <c r="H26" s="197"/>
      <c r="I26" s="137"/>
      <c r="J26" s="1"/>
      <c r="K26" s="208" t="str">
        <f t="shared" si="0"/>
        <v/>
      </c>
      <c r="L26" s="209" t="str">
        <f t="shared" si="1"/>
        <v/>
      </c>
      <c r="M26" s="209" t="str">
        <f t="shared" si="2"/>
        <v/>
      </c>
      <c r="N26" s="209" t="str">
        <f t="shared" si="3"/>
        <v/>
      </c>
      <c r="O26" s="209" t="str">
        <f t="shared" si="4"/>
        <v/>
      </c>
      <c r="P26" s="209" t="str">
        <f t="shared" si="5"/>
        <v/>
      </c>
      <c r="Q26" s="209" t="str">
        <f t="shared" si="6"/>
        <v/>
      </c>
      <c r="R26" s="209" t="str">
        <f t="shared" si="7"/>
        <v/>
      </c>
      <c r="S26" s="209" t="str">
        <f t="shared" si="8"/>
        <v/>
      </c>
      <c r="T26" s="209" t="str">
        <f t="shared" si="9"/>
        <v/>
      </c>
      <c r="U26" s="209" t="str">
        <f t="shared" si="10"/>
        <v/>
      </c>
      <c r="V26" s="209" t="str">
        <f t="shared" si="11"/>
        <v/>
      </c>
      <c r="W26" s="209" t="str">
        <f t="shared" si="12"/>
        <v/>
      </c>
      <c r="X26" s="209" t="str">
        <f t="shared" si="13"/>
        <v/>
      </c>
      <c r="Y26" s="209" t="str">
        <f t="shared" si="14"/>
        <v/>
      </c>
      <c r="Z26" s="209" t="str">
        <f t="shared" si="15"/>
        <v/>
      </c>
      <c r="AA26" s="209" t="str">
        <f t="shared" si="16"/>
        <v/>
      </c>
      <c r="AB26" s="209" t="str">
        <f t="shared" si="17"/>
        <v/>
      </c>
      <c r="AC26" s="209" t="str">
        <f t="shared" si="18"/>
        <v/>
      </c>
      <c r="AD26" s="209" t="str">
        <f t="shared" si="19"/>
        <v/>
      </c>
      <c r="AE26" s="209" t="str">
        <f t="shared" si="20"/>
        <v/>
      </c>
      <c r="AF26" s="209" t="str">
        <f t="shared" si="21"/>
        <v/>
      </c>
      <c r="AG26" s="209" t="str">
        <f t="shared" si="22"/>
        <v/>
      </c>
      <c r="AH26" s="209" t="str">
        <f t="shared" si="23"/>
        <v/>
      </c>
      <c r="AI26" s="209" t="str">
        <f t="shared" si="24"/>
        <v/>
      </c>
      <c r="AJ26" s="209" t="str">
        <f t="shared" si="25"/>
        <v/>
      </c>
      <c r="AK26" s="209" t="str">
        <f t="shared" si="26"/>
        <v/>
      </c>
      <c r="AL26" s="209" t="str">
        <f t="shared" si="27"/>
        <v/>
      </c>
      <c r="AM26" s="209" t="str">
        <f t="shared" si="28"/>
        <v/>
      </c>
      <c r="AN26" s="207" t="str">
        <f t="shared" si="29"/>
        <v/>
      </c>
    </row>
    <row r="27" spans="1:40" ht="13.5" customHeight="1" x14ac:dyDescent="0.2">
      <c r="A27" s="669"/>
      <c r="B27" s="666"/>
      <c r="C27" s="663"/>
      <c r="D27" s="657"/>
      <c r="E27" s="660"/>
      <c r="F27" s="141"/>
      <c r="G27" s="141"/>
      <c r="H27" s="197"/>
      <c r="I27" s="137"/>
      <c r="J27" s="1"/>
      <c r="K27" s="208" t="str">
        <f t="shared" si="0"/>
        <v/>
      </c>
      <c r="L27" s="209" t="str">
        <f t="shared" si="1"/>
        <v/>
      </c>
      <c r="M27" s="209" t="str">
        <f t="shared" si="2"/>
        <v/>
      </c>
      <c r="N27" s="209" t="str">
        <f t="shared" si="3"/>
        <v/>
      </c>
      <c r="O27" s="209" t="str">
        <f t="shared" si="4"/>
        <v/>
      </c>
      <c r="P27" s="209" t="str">
        <f t="shared" si="5"/>
        <v/>
      </c>
      <c r="Q27" s="209" t="str">
        <f t="shared" si="6"/>
        <v/>
      </c>
      <c r="R27" s="209" t="str">
        <f t="shared" si="7"/>
        <v/>
      </c>
      <c r="S27" s="209" t="str">
        <f t="shared" si="8"/>
        <v/>
      </c>
      <c r="T27" s="209" t="str">
        <f t="shared" si="9"/>
        <v/>
      </c>
      <c r="U27" s="209" t="str">
        <f t="shared" si="10"/>
        <v/>
      </c>
      <c r="V27" s="209" t="str">
        <f t="shared" si="11"/>
        <v/>
      </c>
      <c r="W27" s="209" t="str">
        <f t="shared" si="12"/>
        <v/>
      </c>
      <c r="X27" s="209" t="str">
        <f t="shared" si="13"/>
        <v/>
      </c>
      <c r="Y27" s="209" t="str">
        <f t="shared" si="14"/>
        <v/>
      </c>
      <c r="Z27" s="209" t="str">
        <f t="shared" si="15"/>
        <v/>
      </c>
      <c r="AA27" s="209" t="str">
        <f t="shared" si="16"/>
        <v/>
      </c>
      <c r="AB27" s="209" t="str">
        <f t="shared" si="17"/>
        <v/>
      </c>
      <c r="AC27" s="209" t="str">
        <f t="shared" si="18"/>
        <v/>
      </c>
      <c r="AD27" s="209" t="str">
        <f t="shared" si="19"/>
        <v/>
      </c>
      <c r="AE27" s="209" t="str">
        <f t="shared" si="20"/>
        <v/>
      </c>
      <c r="AF27" s="209" t="str">
        <f t="shared" si="21"/>
        <v/>
      </c>
      <c r="AG27" s="209" t="str">
        <f t="shared" si="22"/>
        <v/>
      </c>
      <c r="AH27" s="209" t="str">
        <f t="shared" si="23"/>
        <v/>
      </c>
      <c r="AI27" s="209" t="str">
        <f t="shared" si="24"/>
        <v/>
      </c>
      <c r="AJ27" s="209" t="str">
        <f t="shared" si="25"/>
        <v/>
      </c>
      <c r="AK27" s="209" t="str">
        <f t="shared" si="26"/>
        <v/>
      </c>
      <c r="AL27" s="209" t="str">
        <f t="shared" si="27"/>
        <v/>
      </c>
      <c r="AM27" s="209" t="str">
        <f t="shared" si="28"/>
        <v/>
      </c>
      <c r="AN27" s="207" t="str">
        <f t="shared" si="29"/>
        <v/>
      </c>
    </row>
    <row r="28" spans="1:40" ht="13.5" customHeight="1" x14ac:dyDescent="0.2">
      <c r="A28" s="669"/>
      <c r="B28" s="666"/>
      <c r="C28" s="663"/>
      <c r="D28" s="657"/>
      <c r="E28" s="660"/>
      <c r="F28" s="141"/>
      <c r="G28" s="141"/>
      <c r="H28" s="197"/>
      <c r="I28" s="137"/>
      <c r="J28" s="1"/>
      <c r="K28" s="208" t="str">
        <f t="shared" si="0"/>
        <v/>
      </c>
      <c r="L28" s="209" t="str">
        <f t="shared" si="1"/>
        <v/>
      </c>
      <c r="M28" s="209" t="str">
        <f t="shared" si="2"/>
        <v/>
      </c>
      <c r="N28" s="209" t="str">
        <f t="shared" si="3"/>
        <v/>
      </c>
      <c r="O28" s="209" t="str">
        <f t="shared" si="4"/>
        <v/>
      </c>
      <c r="P28" s="209" t="str">
        <f t="shared" si="5"/>
        <v/>
      </c>
      <c r="Q28" s="209" t="str">
        <f t="shared" si="6"/>
        <v/>
      </c>
      <c r="R28" s="209" t="str">
        <f t="shared" si="7"/>
        <v/>
      </c>
      <c r="S28" s="209" t="str">
        <f t="shared" si="8"/>
        <v/>
      </c>
      <c r="T28" s="209" t="str">
        <f t="shared" si="9"/>
        <v/>
      </c>
      <c r="U28" s="209" t="str">
        <f t="shared" si="10"/>
        <v/>
      </c>
      <c r="V28" s="209" t="str">
        <f t="shared" si="11"/>
        <v/>
      </c>
      <c r="W28" s="209" t="str">
        <f t="shared" si="12"/>
        <v/>
      </c>
      <c r="X28" s="209" t="str">
        <f t="shared" si="13"/>
        <v/>
      </c>
      <c r="Y28" s="209" t="str">
        <f t="shared" si="14"/>
        <v/>
      </c>
      <c r="Z28" s="209" t="str">
        <f t="shared" si="15"/>
        <v/>
      </c>
      <c r="AA28" s="209" t="str">
        <f t="shared" si="16"/>
        <v/>
      </c>
      <c r="AB28" s="209" t="str">
        <f t="shared" si="17"/>
        <v/>
      </c>
      <c r="AC28" s="209" t="str">
        <f t="shared" si="18"/>
        <v/>
      </c>
      <c r="AD28" s="209" t="str">
        <f t="shared" si="19"/>
        <v/>
      </c>
      <c r="AE28" s="209" t="str">
        <f t="shared" si="20"/>
        <v/>
      </c>
      <c r="AF28" s="209" t="str">
        <f t="shared" si="21"/>
        <v/>
      </c>
      <c r="AG28" s="209" t="str">
        <f t="shared" si="22"/>
        <v/>
      </c>
      <c r="AH28" s="209" t="str">
        <f t="shared" si="23"/>
        <v/>
      </c>
      <c r="AI28" s="209" t="str">
        <f t="shared" si="24"/>
        <v/>
      </c>
      <c r="AJ28" s="209" t="str">
        <f t="shared" si="25"/>
        <v/>
      </c>
      <c r="AK28" s="209" t="str">
        <f t="shared" si="26"/>
        <v/>
      </c>
      <c r="AL28" s="209" t="str">
        <f t="shared" si="27"/>
        <v/>
      </c>
      <c r="AM28" s="209" t="str">
        <f t="shared" si="28"/>
        <v/>
      </c>
      <c r="AN28" s="207" t="str">
        <f t="shared" si="29"/>
        <v/>
      </c>
    </row>
    <row r="29" spans="1:40" ht="13.5" customHeight="1" thickBot="1" x14ac:dyDescent="0.25">
      <c r="A29" s="670"/>
      <c r="B29" s="667"/>
      <c r="C29" s="664"/>
      <c r="D29" s="658"/>
      <c r="E29" s="661"/>
      <c r="F29" s="142"/>
      <c r="G29" s="142"/>
      <c r="H29" s="198"/>
      <c r="I29" s="140"/>
      <c r="J29" s="1"/>
      <c r="K29" s="208" t="str">
        <f t="shared" si="0"/>
        <v/>
      </c>
      <c r="L29" s="209" t="str">
        <f t="shared" si="1"/>
        <v/>
      </c>
      <c r="M29" s="209" t="str">
        <f t="shared" si="2"/>
        <v/>
      </c>
      <c r="N29" s="209" t="str">
        <f t="shared" si="3"/>
        <v/>
      </c>
      <c r="O29" s="209" t="str">
        <f t="shared" si="4"/>
        <v/>
      </c>
      <c r="P29" s="209" t="str">
        <f t="shared" si="5"/>
        <v/>
      </c>
      <c r="Q29" s="209" t="str">
        <f t="shared" si="6"/>
        <v/>
      </c>
      <c r="R29" s="209" t="str">
        <f t="shared" si="7"/>
        <v/>
      </c>
      <c r="S29" s="209" t="str">
        <f t="shared" si="8"/>
        <v/>
      </c>
      <c r="T29" s="209" t="str">
        <f t="shared" si="9"/>
        <v/>
      </c>
      <c r="U29" s="209" t="str">
        <f t="shared" si="10"/>
        <v/>
      </c>
      <c r="V29" s="209" t="str">
        <f t="shared" si="11"/>
        <v/>
      </c>
      <c r="W29" s="209" t="str">
        <f t="shared" si="12"/>
        <v/>
      </c>
      <c r="X29" s="209" t="str">
        <f t="shared" si="13"/>
        <v/>
      </c>
      <c r="Y29" s="209" t="str">
        <f t="shared" si="14"/>
        <v/>
      </c>
      <c r="Z29" s="209" t="str">
        <f t="shared" si="15"/>
        <v/>
      </c>
      <c r="AA29" s="209" t="str">
        <f t="shared" si="16"/>
        <v/>
      </c>
      <c r="AB29" s="209" t="str">
        <f t="shared" si="17"/>
        <v/>
      </c>
      <c r="AC29" s="209" t="str">
        <f t="shared" si="18"/>
        <v/>
      </c>
      <c r="AD29" s="209" t="str">
        <f t="shared" si="19"/>
        <v/>
      </c>
      <c r="AE29" s="209" t="str">
        <f t="shared" si="20"/>
        <v/>
      </c>
      <c r="AF29" s="209" t="str">
        <f t="shared" si="21"/>
        <v/>
      </c>
      <c r="AG29" s="209" t="str">
        <f t="shared" si="22"/>
        <v/>
      </c>
      <c r="AH29" s="209" t="str">
        <f t="shared" si="23"/>
        <v/>
      </c>
      <c r="AI29" s="209" t="str">
        <f t="shared" si="24"/>
        <v/>
      </c>
      <c r="AJ29" s="209" t="str">
        <f t="shared" si="25"/>
        <v/>
      </c>
      <c r="AK29" s="209" t="str">
        <f t="shared" si="26"/>
        <v/>
      </c>
      <c r="AL29" s="209" t="str">
        <f t="shared" si="27"/>
        <v/>
      </c>
      <c r="AM29" s="209" t="str">
        <f t="shared" si="28"/>
        <v/>
      </c>
      <c r="AN29" s="207" t="str">
        <f t="shared" si="29"/>
        <v/>
      </c>
    </row>
    <row r="30" spans="1:40" ht="13.5" customHeight="1" x14ac:dyDescent="0.2">
      <c r="A30" s="672"/>
      <c r="B30" s="673"/>
      <c r="C30" s="674"/>
      <c r="D30" s="675"/>
      <c r="E30" s="671"/>
      <c r="F30" s="143"/>
      <c r="G30" s="143"/>
      <c r="H30" s="199"/>
      <c r="I30" s="139"/>
      <c r="J30" s="1"/>
      <c r="K30" s="208" t="str">
        <f t="shared" si="0"/>
        <v/>
      </c>
      <c r="L30" s="209" t="str">
        <f t="shared" si="1"/>
        <v/>
      </c>
      <c r="M30" s="209" t="str">
        <f t="shared" si="2"/>
        <v/>
      </c>
      <c r="N30" s="209" t="str">
        <f t="shared" si="3"/>
        <v/>
      </c>
      <c r="O30" s="209" t="str">
        <f t="shared" si="4"/>
        <v/>
      </c>
      <c r="P30" s="209" t="str">
        <f t="shared" si="5"/>
        <v/>
      </c>
      <c r="Q30" s="209" t="str">
        <f t="shared" si="6"/>
        <v/>
      </c>
      <c r="R30" s="209" t="str">
        <f t="shared" si="7"/>
        <v/>
      </c>
      <c r="S30" s="209" t="str">
        <f t="shared" si="8"/>
        <v/>
      </c>
      <c r="T30" s="209" t="str">
        <f t="shared" si="9"/>
        <v/>
      </c>
      <c r="U30" s="209" t="str">
        <f t="shared" si="10"/>
        <v/>
      </c>
      <c r="V30" s="209" t="str">
        <f t="shared" si="11"/>
        <v/>
      </c>
      <c r="W30" s="209" t="str">
        <f t="shared" si="12"/>
        <v/>
      </c>
      <c r="X30" s="209" t="str">
        <f t="shared" si="13"/>
        <v/>
      </c>
      <c r="Y30" s="209" t="str">
        <f t="shared" si="14"/>
        <v/>
      </c>
      <c r="Z30" s="209" t="str">
        <f t="shared" si="15"/>
        <v/>
      </c>
      <c r="AA30" s="209" t="str">
        <f t="shared" si="16"/>
        <v/>
      </c>
      <c r="AB30" s="209" t="str">
        <f t="shared" si="17"/>
        <v/>
      </c>
      <c r="AC30" s="209" t="str">
        <f t="shared" si="18"/>
        <v/>
      </c>
      <c r="AD30" s="209" t="str">
        <f t="shared" si="19"/>
        <v/>
      </c>
      <c r="AE30" s="209" t="str">
        <f t="shared" si="20"/>
        <v/>
      </c>
      <c r="AF30" s="209" t="str">
        <f t="shared" si="21"/>
        <v/>
      </c>
      <c r="AG30" s="209" t="str">
        <f t="shared" si="22"/>
        <v/>
      </c>
      <c r="AH30" s="209" t="str">
        <f t="shared" si="23"/>
        <v/>
      </c>
      <c r="AI30" s="209" t="str">
        <f t="shared" si="24"/>
        <v/>
      </c>
      <c r="AJ30" s="209" t="str">
        <f t="shared" si="25"/>
        <v/>
      </c>
      <c r="AK30" s="209" t="str">
        <f t="shared" si="26"/>
        <v/>
      </c>
      <c r="AL30" s="209" t="str">
        <f t="shared" si="27"/>
        <v/>
      </c>
      <c r="AM30" s="209" t="str">
        <f t="shared" si="28"/>
        <v/>
      </c>
      <c r="AN30" s="207" t="str">
        <f t="shared" si="29"/>
        <v/>
      </c>
    </row>
    <row r="31" spans="1:40" ht="13.5" customHeight="1" x14ac:dyDescent="0.2">
      <c r="A31" s="669"/>
      <c r="B31" s="666"/>
      <c r="C31" s="663"/>
      <c r="D31" s="657"/>
      <c r="E31" s="660"/>
      <c r="F31" s="141"/>
      <c r="G31" s="143"/>
      <c r="H31" s="197"/>
      <c r="I31" s="137"/>
      <c r="J31" s="1"/>
      <c r="K31" s="208" t="str">
        <f t="shared" si="0"/>
        <v/>
      </c>
      <c r="L31" s="209" t="str">
        <f t="shared" si="1"/>
        <v/>
      </c>
      <c r="M31" s="209" t="str">
        <f t="shared" si="2"/>
        <v/>
      </c>
      <c r="N31" s="209" t="str">
        <f t="shared" si="3"/>
        <v/>
      </c>
      <c r="O31" s="209" t="str">
        <f t="shared" si="4"/>
        <v/>
      </c>
      <c r="P31" s="209" t="str">
        <f t="shared" si="5"/>
        <v/>
      </c>
      <c r="Q31" s="209" t="str">
        <f t="shared" si="6"/>
        <v/>
      </c>
      <c r="R31" s="209" t="str">
        <f t="shared" si="7"/>
        <v/>
      </c>
      <c r="S31" s="209" t="str">
        <f t="shared" si="8"/>
        <v/>
      </c>
      <c r="T31" s="209" t="str">
        <f t="shared" si="9"/>
        <v/>
      </c>
      <c r="U31" s="209" t="str">
        <f t="shared" si="10"/>
        <v/>
      </c>
      <c r="V31" s="209" t="str">
        <f t="shared" si="11"/>
        <v/>
      </c>
      <c r="W31" s="209" t="str">
        <f t="shared" si="12"/>
        <v/>
      </c>
      <c r="X31" s="209" t="str">
        <f t="shared" si="13"/>
        <v/>
      </c>
      <c r="Y31" s="209" t="str">
        <f t="shared" si="14"/>
        <v/>
      </c>
      <c r="Z31" s="209" t="str">
        <f t="shared" si="15"/>
        <v/>
      </c>
      <c r="AA31" s="209" t="str">
        <f t="shared" si="16"/>
        <v/>
      </c>
      <c r="AB31" s="209" t="str">
        <f t="shared" si="17"/>
        <v/>
      </c>
      <c r="AC31" s="209" t="str">
        <f t="shared" si="18"/>
        <v/>
      </c>
      <c r="AD31" s="209" t="str">
        <f t="shared" si="19"/>
        <v/>
      </c>
      <c r="AE31" s="209" t="str">
        <f t="shared" si="20"/>
        <v/>
      </c>
      <c r="AF31" s="209" t="str">
        <f t="shared" si="21"/>
        <v/>
      </c>
      <c r="AG31" s="209" t="str">
        <f t="shared" si="22"/>
        <v/>
      </c>
      <c r="AH31" s="209" t="str">
        <f t="shared" si="23"/>
        <v/>
      </c>
      <c r="AI31" s="209" t="str">
        <f t="shared" si="24"/>
        <v/>
      </c>
      <c r="AJ31" s="209" t="str">
        <f t="shared" si="25"/>
        <v/>
      </c>
      <c r="AK31" s="209" t="str">
        <f t="shared" si="26"/>
        <v/>
      </c>
      <c r="AL31" s="209" t="str">
        <f t="shared" si="27"/>
        <v/>
      </c>
      <c r="AM31" s="209" t="str">
        <f t="shared" si="28"/>
        <v/>
      </c>
      <c r="AN31" s="207" t="str">
        <f t="shared" si="29"/>
        <v/>
      </c>
    </row>
    <row r="32" spans="1:40" ht="13.5" customHeight="1" x14ac:dyDescent="0.2">
      <c r="A32" s="669"/>
      <c r="B32" s="666"/>
      <c r="C32" s="663"/>
      <c r="D32" s="657"/>
      <c r="E32" s="660"/>
      <c r="F32" s="141"/>
      <c r="G32" s="143"/>
      <c r="H32" s="197"/>
      <c r="I32" s="137"/>
      <c r="J32" s="1"/>
      <c r="K32" s="208" t="str">
        <f t="shared" si="0"/>
        <v/>
      </c>
      <c r="L32" s="209" t="str">
        <f t="shared" si="1"/>
        <v/>
      </c>
      <c r="M32" s="209" t="str">
        <f t="shared" si="2"/>
        <v/>
      </c>
      <c r="N32" s="209" t="str">
        <f t="shared" si="3"/>
        <v/>
      </c>
      <c r="O32" s="209" t="str">
        <f t="shared" si="4"/>
        <v/>
      </c>
      <c r="P32" s="209" t="str">
        <f t="shared" si="5"/>
        <v/>
      </c>
      <c r="Q32" s="209" t="str">
        <f t="shared" si="6"/>
        <v/>
      </c>
      <c r="R32" s="209" t="str">
        <f t="shared" si="7"/>
        <v/>
      </c>
      <c r="S32" s="209" t="str">
        <f t="shared" si="8"/>
        <v/>
      </c>
      <c r="T32" s="209" t="str">
        <f t="shared" si="9"/>
        <v/>
      </c>
      <c r="U32" s="209" t="str">
        <f t="shared" si="10"/>
        <v/>
      </c>
      <c r="V32" s="209" t="str">
        <f t="shared" si="11"/>
        <v/>
      </c>
      <c r="W32" s="209" t="str">
        <f t="shared" si="12"/>
        <v/>
      </c>
      <c r="X32" s="209" t="str">
        <f t="shared" si="13"/>
        <v/>
      </c>
      <c r="Y32" s="209" t="str">
        <f t="shared" si="14"/>
        <v/>
      </c>
      <c r="Z32" s="209" t="str">
        <f t="shared" si="15"/>
        <v/>
      </c>
      <c r="AA32" s="209" t="str">
        <f t="shared" si="16"/>
        <v/>
      </c>
      <c r="AB32" s="209" t="str">
        <f t="shared" si="17"/>
        <v/>
      </c>
      <c r="AC32" s="209" t="str">
        <f t="shared" si="18"/>
        <v/>
      </c>
      <c r="AD32" s="209" t="str">
        <f t="shared" si="19"/>
        <v/>
      </c>
      <c r="AE32" s="209" t="str">
        <f t="shared" si="20"/>
        <v/>
      </c>
      <c r="AF32" s="209" t="str">
        <f t="shared" si="21"/>
        <v/>
      </c>
      <c r="AG32" s="209" t="str">
        <f t="shared" si="22"/>
        <v/>
      </c>
      <c r="AH32" s="209" t="str">
        <f t="shared" si="23"/>
        <v/>
      </c>
      <c r="AI32" s="209" t="str">
        <f t="shared" si="24"/>
        <v/>
      </c>
      <c r="AJ32" s="209" t="str">
        <f t="shared" si="25"/>
        <v/>
      </c>
      <c r="AK32" s="209" t="str">
        <f t="shared" si="26"/>
        <v/>
      </c>
      <c r="AL32" s="209" t="str">
        <f t="shared" si="27"/>
        <v/>
      </c>
      <c r="AM32" s="209" t="str">
        <f t="shared" si="28"/>
        <v/>
      </c>
      <c r="AN32" s="207" t="str">
        <f t="shared" si="29"/>
        <v/>
      </c>
    </row>
    <row r="33" spans="1:40" ht="13.5" customHeight="1" x14ac:dyDescent="0.2">
      <c r="A33" s="669"/>
      <c r="B33" s="666"/>
      <c r="C33" s="663"/>
      <c r="D33" s="657"/>
      <c r="E33" s="660"/>
      <c r="F33" s="141"/>
      <c r="G33" s="143"/>
      <c r="H33" s="197"/>
      <c r="I33" s="137"/>
      <c r="J33" s="1"/>
      <c r="K33" s="208" t="str">
        <f t="shared" si="0"/>
        <v/>
      </c>
      <c r="L33" s="209" t="str">
        <f t="shared" si="1"/>
        <v/>
      </c>
      <c r="M33" s="209" t="str">
        <f t="shared" si="2"/>
        <v/>
      </c>
      <c r="N33" s="209" t="str">
        <f t="shared" si="3"/>
        <v/>
      </c>
      <c r="O33" s="209" t="str">
        <f t="shared" si="4"/>
        <v/>
      </c>
      <c r="P33" s="209" t="str">
        <f t="shared" si="5"/>
        <v/>
      </c>
      <c r="Q33" s="209" t="str">
        <f t="shared" si="6"/>
        <v/>
      </c>
      <c r="R33" s="209" t="str">
        <f t="shared" si="7"/>
        <v/>
      </c>
      <c r="S33" s="209" t="str">
        <f t="shared" si="8"/>
        <v/>
      </c>
      <c r="T33" s="209" t="str">
        <f t="shared" si="9"/>
        <v/>
      </c>
      <c r="U33" s="209" t="str">
        <f t="shared" si="10"/>
        <v/>
      </c>
      <c r="V33" s="209" t="str">
        <f t="shared" si="11"/>
        <v/>
      </c>
      <c r="W33" s="209" t="str">
        <f t="shared" si="12"/>
        <v/>
      </c>
      <c r="X33" s="209" t="str">
        <f t="shared" si="13"/>
        <v/>
      </c>
      <c r="Y33" s="209" t="str">
        <f t="shared" si="14"/>
        <v/>
      </c>
      <c r="Z33" s="209" t="str">
        <f t="shared" si="15"/>
        <v/>
      </c>
      <c r="AA33" s="209" t="str">
        <f t="shared" si="16"/>
        <v/>
      </c>
      <c r="AB33" s="209" t="str">
        <f t="shared" si="17"/>
        <v/>
      </c>
      <c r="AC33" s="209" t="str">
        <f t="shared" si="18"/>
        <v/>
      </c>
      <c r="AD33" s="209" t="str">
        <f t="shared" si="19"/>
        <v/>
      </c>
      <c r="AE33" s="209" t="str">
        <f t="shared" si="20"/>
        <v/>
      </c>
      <c r="AF33" s="209" t="str">
        <f t="shared" si="21"/>
        <v/>
      </c>
      <c r="AG33" s="209" t="str">
        <f t="shared" si="22"/>
        <v/>
      </c>
      <c r="AH33" s="209" t="str">
        <f t="shared" si="23"/>
        <v/>
      </c>
      <c r="AI33" s="209" t="str">
        <f t="shared" si="24"/>
        <v/>
      </c>
      <c r="AJ33" s="209" t="str">
        <f t="shared" si="25"/>
        <v/>
      </c>
      <c r="AK33" s="209" t="str">
        <f t="shared" si="26"/>
        <v/>
      </c>
      <c r="AL33" s="209" t="str">
        <f t="shared" si="27"/>
        <v/>
      </c>
      <c r="AM33" s="209" t="str">
        <f t="shared" si="28"/>
        <v/>
      </c>
      <c r="AN33" s="207" t="str">
        <f t="shared" si="29"/>
        <v/>
      </c>
    </row>
    <row r="34" spans="1:40" ht="13.5" customHeight="1" x14ac:dyDescent="0.2">
      <c r="A34" s="669"/>
      <c r="B34" s="666"/>
      <c r="C34" s="663"/>
      <c r="D34" s="657"/>
      <c r="E34" s="660"/>
      <c r="F34" s="141"/>
      <c r="G34" s="141"/>
      <c r="H34" s="197"/>
      <c r="I34" s="137"/>
      <c r="J34" s="1"/>
      <c r="K34" s="208" t="str">
        <f t="shared" si="0"/>
        <v/>
      </c>
      <c r="L34" s="209" t="str">
        <f t="shared" si="1"/>
        <v/>
      </c>
      <c r="M34" s="209" t="str">
        <f t="shared" si="2"/>
        <v/>
      </c>
      <c r="N34" s="209" t="str">
        <f t="shared" si="3"/>
        <v/>
      </c>
      <c r="O34" s="209" t="str">
        <f t="shared" si="4"/>
        <v/>
      </c>
      <c r="P34" s="209" t="str">
        <f t="shared" si="5"/>
        <v/>
      </c>
      <c r="Q34" s="209" t="str">
        <f t="shared" si="6"/>
        <v/>
      </c>
      <c r="R34" s="209" t="str">
        <f t="shared" si="7"/>
        <v/>
      </c>
      <c r="S34" s="209" t="str">
        <f t="shared" si="8"/>
        <v/>
      </c>
      <c r="T34" s="209" t="str">
        <f t="shared" si="9"/>
        <v/>
      </c>
      <c r="U34" s="209" t="str">
        <f t="shared" si="10"/>
        <v/>
      </c>
      <c r="V34" s="209" t="str">
        <f t="shared" si="11"/>
        <v/>
      </c>
      <c r="W34" s="209" t="str">
        <f t="shared" si="12"/>
        <v/>
      </c>
      <c r="X34" s="209" t="str">
        <f t="shared" si="13"/>
        <v/>
      </c>
      <c r="Y34" s="209" t="str">
        <f t="shared" si="14"/>
        <v/>
      </c>
      <c r="Z34" s="209" t="str">
        <f t="shared" si="15"/>
        <v/>
      </c>
      <c r="AA34" s="209" t="str">
        <f t="shared" si="16"/>
        <v/>
      </c>
      <c r="AB34" s="209" t="str">
        <f t="shared" si="17"/>
        <v/>
      </c>
      <c r="AC34" s="209" t="str">
        <f t="shared" si="18"/>
        <v/>
      </c>
      <c r="AD34" s="209" t="str">
        <f t="shared" si="19"/>
        <v/>
      </c>
      <c r="AE34" s="209" t="str">
        <f t="shared" si="20"/>
        <v/>
      </c>
      <c r="AF34" s="209" t="str">
        <f t="shared" si="21"/>
        <v/>
      </c>
      <c r="AG34" s="209" t="str">
        <f t="shared" si="22"/>
        <v/>
      </c>
      <c r="AH34" s="209" t="str">
        <f t="shared" si="23"/>
        <v/>
      </c>
      <c r="AI34" s="209" t="str">
        <f t="shared" si="24"/>
        <v/>
      </c>
      <c r="AJ34" s="209" t="str">
        <f t="shared" si="25"/>
        <v/>
      </c>
      <c r="AK34" s="209" t="str">
        <f t="shared" si="26"/>
        <v/>
      </c>
      <c r="AL34" s="209" t="str">
        <f t="shared" si="27"/>
        <v/>
      </c>
      <c r="AM34" s="209" t="str">
        <f t="shared" si="28"/>
        <v/>
      </c>
      <c r="AN34" s="207" t="str">
        <f t="shared" si="29"/>
        <v/>
      </c>
    </row>
    <row r="35" spans="1:40" ht="13.5" customHeight="1" thickBot="1" x14ac:dyDescent="0.25">
      <c r="A35" s="670"/>
      <c r="B35" s="667"/>
      <c r="C35" s="664"/>
      <c r="D35" s="658"/>
      <c r="E35" s="661"/>
      <c r="F35" s="142"/>
      <c r="G35" s="142"/>
      <c r="H35" s="198"/>
      <c r="I35" s="140"/>
      <c r="J35" s="1"/>
      <c r="K35" s="208" t="str">
        <f t="shared" si="0"/>
        <v/>
      </c>
      <c r="L35" s="209" t="str">
        <f t="shared" si="1"/>
        <v/>
      </c>
      <c r="M35" s="209" t="str">
        <f t="shared" si="2"/>
        <v/>
      </c>
      <c r="N35" s="209" t="str">
        <f t="shared" si="3"/>
        <v/>
      </c>
      <c r="O35" s="209" t="str">
        <f t="shared" si="4"/>
        <v/>
      </c>
      <c r="P35" s="209" t="str">
        <f t="shared" si="5"/>
        <v/>
      </c>
      <c r="Q35" s="209" t="str">
        <f t="shared" si="6"/>
        <v/>
      </c>
      <c r="R35" s="209" t="str">
        <f t="shared" si="7"/>
        <v/>
      </c>
      <c r="S35" s="209" t="str">
        <f t="shared" si="8"/>
        <v/>
      </c>
      <c r="T35" s="209" t="str">
        <f t="shared" si="9"/>
        <v/>
      </c>
      <c r="U35" s="209" t="str">
        <f t="shared" si="10"/>
        <v/>
      </c>
      <c r="V35" s="209" t="str">
        <f t="shared" si="11"/>
        <v/>
      </c>
      <c r="W35" s="209" t="str">
        <f t="shared" si="12"/>
        <v/>
      </c>
      <c r="X35" s="209" t="str">
        <f t="shared" si="13"/>
        <v/>
      </c>
      <c r="Y35" s="209" t="str">
        <f t="shared" si="14"/>
        <v/>
      </c>
      <c r="Z35" s="209" t="str">
        <f t="shared" si="15"/>
        <v/>
      </c>
      <c r="AA35" s="209" t="str">
        <f t="shared" si="16"/>
        <v/>
      </c>
      <c r="AB35" s="209" t="str">
        <f t="shared" si="17"/>
        <v/>
      </c>
      <c r="AC35" s="209" t="str">
        <f t="shared" si="18"/>
        <v/>
      </c>
      <c r="AD35" s="209" t="str">
        <f t="shared" si="19"/>
        <v/>
      </c>
      <c r="AE35" s="209" t="str">
        <f t="shared" si="20"/>
        <v/>
      </c>
      <c r="AF35" s="209" t="str">
        <f t="shared" si="21"/>
        <v/>
      </c>
      <c r="AG35" s="209" t="str">
        <f t="shared" si="22"/>
        <v/>
      </c>
      <c r="AH35" s="209" t="str">
        <f t="shared" si="23"/>
        <v/>
      </c>
      <c r="AI35" s="209" t="str">
        <f t="shared" si="24"/>
        <v/>
      </c>
      <c r="AJ35" s="209" t="str">
        <f t="shared" si="25"/>
        <v/>
      </c>
      <c r="AK35" s="209" t="str">
        <f t="shared" si="26"/>
        <v/>
      </c>
      <c r="AL35" s="209" t="str">
        <f t="shared" si="27"/>
        <v/>
      </c>
      <c r="AM35" s="209" t="str">
        <f t="shared" si="28"/>
        <v/>
      </c>
      <c r="AN35" s="207" t="str">
        <f t="shared" si="29"/>
        <v/>
      </c>
    </row>
    <row r="36" spans="1:40" ht="13.5" customHeight="1" x14ac:dyDescent="0.2">
      <c r="A36" s="672"/>
      <c r="B36" s="673"/>
      <c r="C36" s="674"/>
      <c r="D36" s="675"/>
      <c r="E36" s="671"/>
      <c r="F36" s="143"/>
      <c r="G36" s="143"/>
      <c r="H36" s="199"/>
      <c r="I36" s="139"/>
      <c r="J36" s="1"/>
      <c r="K36" s="208" t="str">
        <f t="shared" si="0"/>
        <v/>
      </c>
      <c r="L36" s="209" t="str">
        <f t="shared" si="1"/>
        <v/>
      </c>
      <c r="M36" s="209" t="str">
        <f t="shared" si="2"/>
        <v/>
      </c>
      <c r="N36" s="209" t="str">
        <f t="shared" si="3"/>
        <v/>
      </c>
      <c r="O36" s="209" t="str">
        <f t="shared" si="4"/>
        <v/>
      </c>
      <c r="P36" s="209" t="str">
        <f t="shared" si="5"/>
        <v/>
      </c>
      <c r="Q36" s="209" t="str">
        <f t="shared" si="6"/>
        <v/>
      </c>
      <c r="R36" s="209" t="str">
        <f t="shared" si="7"/>
        <v/>
      </c>
      <c r="S36" s="209" t="str">
        <f t="shared" si="8"/>
        <v/>
      </c>
      <c r="T36" s="209" t="str">
        <f t="shared" si="9"/>
        <v/>
      </c>
      <c r="U36" s="209" t="str">
        <f t="shared" si="10"/>
        <v/>
      </c>
      <c r="V36" s="209" t="str">
        <f t="shared" si="11"/>
        <v/>
      </c>
      <c r="W36" s="209" t="str">
        <f t="shared" si="12"/>
        <v/>
      </c>
      <c r="X36" s="209" t="str">
        <f t="shared" si="13"/>
        <v/>
      </c>
      <c r="Y36" s="209" t="str">
        <f t="shared" si="14"/>
        <v/>
      </c>
      <c r="Z36" s="209" t="str">
        <f t="shared" si="15"/>
        <v/>
      </c>
      <c r="AA36" s="209" t="str">
        <f t="shared" si="16"/>
        <v/>
      </c>
      <c r="AB36" s="209" t="str">
        <f t="shared" si="17"/>
        <v/>
      </c>
      <c r="AC36" s="209" t="str">
        <f t="shared" si="18"/>
        <v/>
      </c>
      <c r="AD36" s="209" t="str">
        <f t="shared" si="19"/>
        <v/>
      </c>
      <c r="AE36" s="209" t="str">
        <f t="shared" si="20"/>
        <v/>
      </c>
      <c r="AF36" s="209" t="str">
        <f t="shared" si="21"/>
        <v/>
      </c>
      <c r="AG36" s="209" t="str">
        <f t="shared" si="22"/>
        <v/>
      </c>
      <c r="AH36" s="209" t="str">
        <f t="shared" si="23"/>
        <v/>
      </c>
      <c r="AI36" s="209" t="str">
        <f t="shared" si="24"/>
        <v/>
      </c>
      <c r="AJ36" s="209" t="str">
        <f t="shared" si="25"/>
        <v/>
      </c>
      <c r="AK36" s="209" t="str">
        <f t="shared" si="26"/>
        <v/>
      </c>
      <c r="AL36" s="209" t="str">
        <f t="shared" si="27"/>
        <v/>
      </c>
      <c r="AM36" s="209" t="str">
        <f t="shared" si="28"/>
        <v/>
      </c>
      <c r="AN36" s="207" t="str">
        <f t="shared" si="29"/>
        <v/>
      </c>
    </row>
    <row r="37" spans="1:40" ht="13.5" customHeight="1" x14ac:dyDescent="0.2">
      <c r="A37" s="669"/>
      <c r="B37" s="666"/>
      <c r="C37" s="663"/>
      <c r="D37" s="657"/>
      <c r="E37" s="660"/>
      <c r="F37" s="141"/>
      <c r="G37" s="143"/>
      <c r="H37" s="197"/>
      <c r="I37" s="137"/>
      <c r="J37" s="1"/>
      <c r="K37" s="208" t="str">
        <f t="shared" si="0"/>
        <v/>
      </c>
      <c r="L37" s="209" t="str">
        <f t="shared" si="1"/>
        <v/>
      </c>
      <c r="M37" s="209" t="str">
        <f t="shared" si="2"/>
        <v/>
      </c>
      <c r="N37" s="209" t="str">
        <f t="shared" si="3"/>
        <v/>
      </c>
      <c r="O37" s="209" t="str">
        <f t="shared" si="4"/>
        <v/>
      </c>
      <c r="P37" s="209" t="str">
        <f t="shared" si="5"/>
        <v/>
      </c>
      <c r="Q37" s="209" t="str">
        <f t="shared" si="6"/>
        <v/>
      </c>
      <c r="R37" s="209" t="str">
        <f t="shared" si="7"/>
        <v/>
      </c>
      <c r="S37" s="209" t="str">
        <f t="shared" si="8"/>
        <v/>
      </c>
      <c r="T37" s="209" t="str">
        <f t="shared" si="9"/>
        <v/>
      </c>
      <c r="U37" s="209" t="str">
        <f t="shared" si="10"/>
        <v/>
      </c>
      <c r="V37" s="209" t="str">
        <f t="shared" si="11"/>
        <v/>
      </c>
      <c r="W37" s="209" t="str">
        <f t="shared" si="12"/>
        <v/>
      </c>
      <c r="X37" s="209" t="str">
        <f t="shared" si="13"/>
        <v/>
      </c>
      <c r="Y37" s="209" t="str">
        <f t="shared" si="14"/>
        <v/>
      </c>
      <c r="Z37" s="209" t="str">
        <f t="shared" si="15"/>
        <v/>
      </c>
      <c r="AA37" s="209" t="str">
        <f t="shared" si="16"/>
        <v/>
      </c>
      <c r="AB37" s="209" t="str">
        <f t="shared" si="17"/>
        <v/>
      </c>
      <c r="AC37" s="209" t="str">
        <f t="shared" si="18"/>
        <v/>
      </c>
      <c r="AD37" s="209" t="str">
        <f t="shared" si="19"/>
        <v/>
      </c>
      <c r="AE37" s="209" t="str">
        <f t="shared" si="20"/>
        <v/>
      </c>
      <c r="AF37" s="209" t="str">
        <f t="shared" si="21"/>
        <v/>
      </c>
      <c r="AG37" s="209" t="str">
        <f t="shared" si="22"/>
        <v/>
      </c>
      <c r="AH37" s="209" t="str">
        <f t="shared" si="23"/>
        <v/>
      </c>
      <c r="AI37" s="209" t="str">
        <f t="shared" si="24"/>
        <v/>
      </c>
      <c r="AJ37" s="209" t="str">
        <f t="shared" si="25"/>
        <v/>
      </c>
      <c r="AK37" s="209" t="str">
        <f t="shared" si="26"/>
        <v/>
      </c>
      <c r="AL37" s="209" t="str">
        <f t="shared" si="27"/>
        <v/>
      </c>
      <c r="AM37" s="209" t="str">
        <f t="shared" si="28"/>
        <v/>
      </c>
      <c r="AN37" s="207" t="str">
        <f t="shared" si="29"/>
        <v/>
      </c>
    </row>
    <row r="38" spans="1:40" ht="13.5" customHeight="1" x14ac:dyDescent="0.2">
      <c r="A38" s="669"/>
      <c r="B38" s="666"/>
      <c r="C38" s="663"/>
      <c r="D38" s="657"/>
      <c r="E38" s="660"/>
      <c r="F38" s="141"/>
      <c r="G38" s="143"/>
      <c r="H38" s="197"/>
      <c r="I38" s="137"/>
      <c r="J38" s="1"/>
      <c r="K38" s="208" t="str">
        <f t="shared" si="0"/>
        <v/>
      </c>
      <c r="L38" s="209" t="str">
        <f t="shared" si="1"/>
        <v/>
      </c>
      <c r="M38" s="209" t="str">
        <f t="shared" si="2"/>
        <v/>
      </c>
      <c r="N38" s="209" t="str">
        <f t="shared" si="3"/>
        <v/>
      </c>
      <c r="O38" s="209" t="str">
        <f t="shared" si="4"/>
        <v/>
      </c>
      <c r="P38" s="209" t="str">
        <f t="shared" si="5"/>
        <v/>
      </c>
      <c r="Q38" s="209" t="str">
        <f t="shared" si="6"/>
        <v/>
      </c>
      <c r="R38" s="209" t="str">
        <f t="shared" si="7"/>
        <v/>
      </c>
      <c r="S38" s="209" t="str">
        <f t="shared" si="8"/>
        <v/>
      </c>
      <c r="T38" s="209" t="str">
        <f t="shared" si="9"/>
        <v/>
      </c>
      <c r="U38" s="209" t="str">
        <f t="shared" si="10"/>
        <v/>
      </c>
      <c r="V38" s="209" t="str">
        <f t="shared" si="11"/>
        <v/>
      </c>
      <c r="W38" s="209" t="str">
        <f t="shared" si="12"/>
        <v/>
      </c>
      <c r="X38" s="209" t="str">
        <f t="shared" si="13"/>
        <v/>
      </c>
      <c r="Y38" s="209" t="str">
        <f t="shared" si="14"/>
        <v/>
      </c>
      <c r="Z38" s="209" t="str">
        <f t="shared" si="15"/>
        <v/>
      </c>
      <c r="AA38" s="209" t="str">
        <f t="shared" si="16"/>
        <v/>
      </c>
      <c r="AB38" s="209" t="str">
        <f t="shared" si="17"/>
        <v/>
      </c>
      <c r="AC38" s="209" t="str">
        <f t="shared" si="18"/>
        <v/>
      </c>
      <c r="AD38" s="209" t="str">
        <f t="shared" si="19"/>
        <v/>
      </c>
      <c r="AE38" s="209" t="str">
        <f t="shared" si="20"/>
        <v/>
      </c>
      <c r="AF38" s="209" t="str">
        <f t="shared" si="21"/>
        <v/>
      </c>
      <c r="AG38" s="209" t="str">
        <f t="shared" si="22"/>
        <v/>
      </c>
      <c r="AH38" s="209" t="str">
        <f t="shared" si="23"/>
        <v/>
      </c>
      <c r="AI38" s="209" t="str">
        <f t="shared" si="24"/>
        <v/>
      </c>
      <c r="AJ38" s="209" t="str">
        <f t="shared" si="25"/>
        <v/>
      </c>
      <c r="AK38" s="209" t="str">
        <f t="shared" si="26"/>
        <v/>
      </c>
      <c r="AL38" s="209" t="str">
        <f t="shared" si="27"/>
        <v/>
      </c>
      <c r="AM38" s="209" t="str">
        <f t="shared" si="28"/>
        <v/>
      </c>
      <c r="AN38" s="207" t="str">
        <f t="shared" si="29"/>
        <v/>
      </c>
    </row>
    <row r="39" spans="1:40" ht="13.5" customHeight="1" x14ac:dyDescent="0.2">
      <c r="A39" s="669"/>
      <c r="B39" s="666"/>
      <c r="C39" s="663"/>
      <c r="D39" s="657"/>
      <c r="E39" s="660"/>
      <c r="F39" s="141"/>
      <c r="G39" s="143"/>
      <c r="H39" s="197"/>
      <c r="I39" s="137"/>
      <c r="J39" s="1"/>
      <c r="K39" s="208" t="str">
        <f t="shared" si="0"/>
        <v/>
      </c>
      <c r="L39" s="209" t="str">
        <f t="shared" si="1"/>
        <v/>
      </c>
      <c r="M39" s="209" t="str">
        <f t="shared" si="2"/>
        <v/>
      </c>
      <c r="N39" s="209" t="str">
        <f t="shared" si="3"/>
        <v/>
      </c>
      <c r="O39" s="209" t="str">
        <f t="shared" si="4"/>
        <v/>
      </c>
      <c r="P39" s="209" t="str">
        <f t="shared" si="5"/>
        <v/>
      </c>
      <c r="Q39" s="209" t="str">
        <f t="shared" si="6"/>
        <v/>
      </c>
      <c r="R39" s="209" t="str">
        <f t="shared" si="7"/>
        <v/>
      </c>
      <c r="S39" s="209" t="str">
        <f t="shared" si="8"/>
        <v/>
      </c>
      <c r="T39" s="209" t="str">
        <f t="shared" si="9"/>
        <v/>
      </c>
      <c r="U39" s="209" t="str">
        <f t="shared" si="10"/>
        <v/>
      </c>
      <c r="V39" s="209" t="str">
        <f t="shared" si="11"/>
        <v/>
      </c>
      <c r="W39" s="209" t="str">
        <f t="shared" si="12"/>
        <v/>
      </c>
      <c r="X39" s="209" t="str">
        <f t="shared" si="13"/>
        <v/>
      </c>
      <c r="Y39" s="209" t="str">
        <f t="shared" si="14"/>
        <v/>
      </c>
      <c r="Z39" s="209" t="str">
        <f t="shared" si="15"/>
        <v/>
      </c>
      <c r="AA39" s="209" t="str">
        <f t="shared" si="16"/>
        <v/>
      </c>
      <c r="AB39" s="209" t="str">
        <f t="shared" si="17"/>
        <v/>
      </c>
      <c r="AC39" s="209" t="str">
        <f t="shared" si="18"/>
        <v/>
      </c>
      <c r="AD39" s="209" t="str">
        <f t="shared" si="19"/>
        <v/>
      </c>
      <c r="AE39" s="209" t="str">
        <f t="shared" si="20"/>
        <v/>
      </c>
      <c r="AF39" s="209" t="str">
        <f t="shared" si="21"/>
        <v/>
      </c>
      <c r="AG39" s="209" t="str">
        <f t="shared" si="22"/>
        <v/>
      </c>
      <c r="AH39" s="209" t="str">
        <f t="shared" si="23"/>
        <v/>
      </c>
      <c r="AI39" s="209" t="str">
        <f t="shared" si="24"/>
        <v/>
      </c>
      <c r="AJ39" s="209" t="str">
        <f t="shared" si="25"/>
        <v/>
      </c>
      <c r="AK39" s="209" t="str">
        <f t="shared" si="26"/>
        <v/>
      </c>
      <c r="AL39" s="209" t="str">
        <f t="shared" si="27"/>
        <v/>
      </c>
      <c r="AM39" s="209" t="str">
        <f t="shared" si="28"/>
        <v/>
      </c>
      <c r="AN39" s="207" t="str">
        <f t="shared" si="29"/>
        <v/>
      </c>
    </row>
    <row r="40" spans="1:40" ht="13.5" customHeight="1" x14ac:dyDescent="0.2">
      <c r="A40" s="669"/>
      <c r="B40" s="666"/>
      <c r="C40" s="663"/>
      <c r="D40" s="657"/>
      <c r="E40" s="660"/>
      <c r="F40" s="141"/>
      <c r="G40" s="141"/>
      <c r="H40" s="197"/>
      <c r="I40" s="137"/>
      <c r="J40" s="1"/>
      <c r="K40" s="208" t="str">
        <f t="shared" si="0"/>
        <v/>
      </c>
      <c r="L40" s="209" t="str">
        <f t="shared" si="1"/>
        <v/>
      </c>
      <c r="M40" s="209" t="str">
        <f t="shared" si="2"/>
        <v/>
      </c>
      <c r="N40" s="209" t="str">
        <f t="shared" si="3"/>
        <v/>
      </c>
      <c r="O40" s="209" t="str">
        <f t="shared" si="4"/>
        <v/>
      </c>
      <c r="P40" s="209" t="str">
        <f t="shared" si="5"/>
        <v/>
      </c>
      <c r="Q40" s="209" t="str">
        <f t="shared" si="6"/>
        <v/>
      </c>
      <c r="R40" s="209" t="str">
        <f t="shared" si="7"/>
        <v/>
      </c>
      <c r="S40" s="209" t="str">
        <f t="shared" si="8"/>
        <v/>
      </c>
      <c r="T40" s="209" t="str">
        <f t="shared" si="9"/>
        <v/>
      </c>
      <c r="U40" s="209" t="str">
        <f t="shared" si="10"/>
        <v/>
      </c>
      <c r="V40" s="209" t="str">
        <f t="shared" si="11"/>
        <v/>
      </c>
      <c r="W40" s="209" t="str">
        <f t="shared" si="12"/>
        <v/>
      </c>
      <c r="X40" s="209" t="str">
        <f t="shared" si="13"/>
        <v/>
      </c>
      <c r="Y40" s="209" t="str">
        <f t="shared" si="14"/>
        <v/>
      </c>
      <c r="Z40" s="209" t="str">
        <f t="shared" si="15"/>
        <v/>
      </c>
      <c r="AA40" s="209" t="str">
        <f t="shared" si="16"/>
        <v/>
      </c>
      <c r="AB40" s="209" t="str">
        <f t="shared" si="17"/>
        <v/>
      </c>
      <c r="AC40" s="209" t="str">
        <f t="shared" si="18"/>
        <v/>
      </c>
      <c r="AD40" s="209" t="str">
        <f t="shared" si="19"/>
        <v/>
      </c>
      <c r="AE40" s="209" t="str">
        <f t="shared" si="20"/>
        <v/>
      </c>
      <c r="AF40" s="209" t="str">
        <f t="shared" si="21"/>
        <v/>
      </c>
      <c r="AG40" s="209" t="str">
        <f t="shared" si="22"/>
        <v/>
      </c>
      <c r="AH40" s="209" t="str">
        <f t="shared" si="23"/>
        <v/>
      </c>
      <c r="AI40" s="209" t="str">
        <f t="shared" si="24"/>
        <v/>
      </c>
      <c r="AJ40" s="209" t="str">
        <f t="shared" si="25"/>
        <v/>
      </c>
      <c r="AK40" s="209" t="str">
        <f t="shared" si="26"/>
        <v/>
      </c>
      <c r="AL40" s="209" t="str">
        <f t="shared" si="27"/>
        <v/>
      </c>
      <c r="AM40" s="209" t="str">
        <f t="shared" si="28"/>
        <v/>
      </c>
      <c r="AN40" s="207" t="str">
        <f t="shared" si="29"/>
        <v/>
      </c>
    </row>
    <row r="41" spans="1:40" ht="13.5" customHeight="1" thickBot="1" x14ac:dyDescent="0.25">
      <c r="A41" s="670"/>
      <c r="B41" s="667"/>
      <c r="C41" s="664"/>
      <c r="D41" s="658"/>
      <c r="E41" s="661"/>
      <c r="F41" s="142"/>
      <c r="G41" s="142"/>
      <c r="H41" s="198"/>
      <c r="I41" s="140"/>
      <c r="J41" s="1"/>
      <c r="K41" s="208" t="str">
        <f t="shared" si="0"/>
        <v/>
      </c>
      <c r="L41" s="209" t="str">
        <f t="shared" si="1"/>
        <v/>
      </c>
      <c r="M41" s="209" t="str">
        <f t="shared" si="2"/>
        <v/>
      </c>
      <c r="N41" s="209" t="str">
        <f t="shared" si="3"/>
        <v/>
      </c>
      <c r="O41" s="209" t="str">
        <f t="shared" si="4"/>
        <v/>
      </c>
      <c r="P41" s="209" t="str">
        <f t="shared" si="5"/>
        <v/>
      </c>
      <c r="Q41" s="209" t="str">
        <f t="shared" si="6"/>
        <v/>
      </c>
      <c r="R41" s="209" t="str">
        <f t="shared" si="7"/>
        <v/>
      </c>
      <c r="S41" s="209" t="str">
        <f t="shared" si="8"/>
        <v/>
      </c>
      <c r="T41" s="209" t="str">
        <f t="shared" si="9"/>
        <v/>
      </c>
      <c r="U41" s="209" t="str">
        <f t="shared" si="10"/>
        <v/>
      </c>
      <c r="V41" s="209" t="str">
        <f t="shared" si="11"/>
        <v/>
      </c>
      <c r="W41" s="209" t="str">
        <f t="shared" si="12"/>
        <v/>
      </c>
      <c r="X41" s="209" t="str">
        <f t="shared" si="13"/>
        <v/>
      </c>
      <c r="Y41" s="209" t="str">
        <f t="shared" si="14"/>
        <v/>
      </c>
      <c r="Z41" s="209" t="str">
        <f t="shared" si="15"/>
        <v/>
      </c>
      <c r="AA41" s="209" t="str">
        <f t="shared" si="16"/>
        <v/>
      </c>
      <c r="AB41" s="209" t="str">
        <f t="shared" si="17"/>
        <v/>
      </c>
      <c r="AC41" s="209" t="str">
        <f t="shared" si="18"/>
        <v/>
      </c>
      <c r="AD41" s="209" t="str">
        <f t="shared" si="19"/>
        <v/>
      </c>
      <c r="AE41" s="209" t="str">
        <f t="shared" si="20"/>
        <v/>
      </c>
      <c r="AF41" s="209" t="str">
        <f t="shared" si="21"/>
        <v/>
      </c>
      <c r="AG41" s="209" t="str">
        <f t="shared" si="22"/>
        <v/>
      </c>
      <c r="AH41" s="209" t="str">
        <f t="shared" si="23"/>
        <v/>
      </c>
      <c r="AI41" s="209" t="str">
        <f t="shared" si="24"/>
        <v/>
      </c>
      <c r="AJ41" s="209" t="str">
        <f t="shared" si="25"/>
        <v/>
      </c>
      <c r="AK41" s="209" t="str">
        <f t="shared" si="26"/>
        <v/>
      </c>
      <c r="AL41" s="209" t="str">
        <f t="shared" si="27"/>
        <v/>
      </c>
      <c r="AM41" s="209" t="str">
        <f t="shared" si="28"/>
        <v/>
      </c>
      <c r="AN41" s="207" t="str">
        <f t="shared" si="29"/>
        <v/>
      </c>
    </row>
    <row r="42" spans="1:40" ht="13.5" customHeight="1" x14ac:dyDescent="0.2">
      <c r="A42" s="672"/>
      <c r="B42" s="673"/>
      <c r="C42" s="674"/>
      <c r="D42" s="675"/>
      <c r="E42" s="671"/>
      <c r="F42" s="143"/>
      <c r="G42" s="143"/>
      <c r="H42" s="199"/>
      <c r="I42" s="139"/>
      <c r="J42" s="1"/>
      <c r="K42" s="208" t="str">
        <f t="shared" si="0"/>
        <v/>
      </c>
      <c r="L42" s="209" t="str">
        <f t="shared" si="1"/>
        <v/>
      </c>
      <c r="M42" s="209" t="str">
        <f t="shared" si="2"/>
        <v/>
      </c>
      <c r="N42" s="209" t="str">
        <f t="shared" si="3"/>
        <v/>
      </c>
      <c r="O42" s="209" t="str">
        <f t="shared" si="4"/>
        <v/>
      </c>
      <c r="P42" s="209" t="str">
        <f t="shared" si="5"/>
        <v/>
      </c>
      <c r="Q42" s="209" t="str">
        <f t="shared" si="6"/>
        <v/>
      </c>
      <c r="R42" s="209" t="str">
        <f t="shared" si="7"/>
        <v/>
      </c>
      <c r="S42" s="209" t="str">
        <f t="shared" si="8"/>
        <v/>
      </c>
      <c r="T42" s="209" t="str">
        <f t="shared" si="9"/>
        <v/>
      </c>
      <c r="U42" s="209" t="str">
        <f t="shared" si="10"/>
        <v/>
      </c>
      <c r="V42" s="209" t="str">
        <f t="shared" si="11"/>
        <v/>
      </c>
      <c r="W42" s="209" t="str">
        <f t="shared" si="12"/>
        <v/>
      </c>
      <c r="X42" s="209" t="str">
        <f t="shared" si="13"/>
        <v/>
      </c>
      <c r="Y42" s="209" t="str">
        <f t="shared" si="14"/>
        <v/>
      </c>
      <c r="Z42" s="209" t="str">
        <f t="shared" si="15"/>
        <v/>
      </c>
      <c r="AA42" s="209" t="str">
        <f t="shared" si="16"/>
        <v/>
      </c>
      <c r="AB42" s="209" t="str">
        <f t="shared" si="17"/>
        <v/>
      </c>
      <c r="AC42" s="209" t="str">
        <f t="shared" si="18"/>
        <v/>
      </c>
      <c r="AD42" s="209" t="str">
        <f t="shared" si="19"/>
        <v/>
      </c>
      <c r="AE42" s="209" t="str">
        <f t="shared" si="20"/>
        <v/>
      </c>
      <c r="AF42" s="209" t="str">
        <f t="shared" si="21"/>
        <v/>
      </c>
      <c r="AG42" s="209" t="str">
        <f t="shared" si="22"/>
        <v/>
      </c>
      <c r="AH42" s="209" t="str">
        <f t="shared" si="23"/>
        <v/>
      </c>
      <c r="AI42" s="209" t="str">
        <f t="shared" si="24"/>
        <v/>
      </c>
      <c r="AJ42" s="209" t="str">
        <f t="shared" si="25"/>
        <v/>
      </c>
      <c r="AK42" s="209" t="str">
        <f t="shared" si="26"/>
        <v/>
      </c>
      <c r="AL42" s="209" t="str">
        <f t="shared" si="27"/>
        <v/>
      </c>
      <c r="AM42" s="209" t="str">
        <f t="shared" si="28"/>
        <v/>
      </c>
      <c r="AN42" s="207" t="str">
        <f t="shared" si="29"/>
        <v/>
      </c>
    </row>
    <row r="43" spans="1:40" ht="12.75" x14ac:dyDescent="0.2">
      <c r="A43" s="669"/>
      <c r="B43" s="666"/>
      <c r="C43" s="663"/>
      <c r="D43" s="657"/>
      <c r="E43" s="660"/>
      <c r="F43" s="141"/>
      <c r="G43" s="143"/>
      <c r="H43" s="197"/>
      <c r="I43" s="137"/>
      <c r="J43" s="1"/>
      <c r="K43" s="208" t="str">
        <f t="shared" si="0"/>
        <v/>
      </c>
      <c r="L43" s="209" t="str">
        <f t="shared" si="1"/>
        <v/>
      </c>
      <c r="M43" s="209" t="str">
        <f t="shared" si="2"/>
        <v/>
      </c>
      <c r="N43" s="209" t="str">
        <f t="shared" si="3"/>
        <v/>
      </c>
      <c r="O43" s="209" t="str">
        <f t="shared" si="4"/>
        <v/>
      </c>
      <c r="P43" s="209" t="str">
        <f t="shared" si="5"/>
        <v/>
      </c>
      <c r="Q43" s="209" t="str">
        <f t="shared" si="6"/>
        <v/>
      </c>
      <c r="R43" s="209" t="str">
        <f t="shared" si="7"/>
        <v/>
      </c>
      <c r="S43" s="209" t="str">
        <f t="shared" si="8"/>
        <v/>
      </c>
      <c r="T43" s="209" t="str">
        <f t="shared" si="9"/>
        <v/>
      </c>
      <c r="U43" s="209" t="str">
        <f t="shared" si="10"/>
        <v/>
      </c>
      <c r="V43" s="209" t="str">
        <f t="shared" si="11"/>
        <v/>
      </c>
      <c r="W43" s="209" t="str">
        <f t="shared" si="12"/>
        <v/>
      </c>
      <c r="X43" s="209" t="str">
        <f t="shared" si="13"/>
        <v/>
      </c>
      <c r="Y43" s="209" t="str">
        <f t="shared" si="14"/>
        <v/>
      </c>
      <c r="Z43" s="209" t="str">
        <f t="shared" si="15"/>
        <v/>
      </c>
      <c r="AA43" s="209" t="str">
        <f t="shared" si="16"/>
        <v/>
      </c>
      <c r="AB43" s="209" t="str">
        <f t="shared" si="17"/>
        <v/>
      </c>
      <c r="AC43" s="209" t="str">
        <f t="shared" si="18"/>
        <v/>
      </c>
      <c r="AD43" s="209" t="str">
        <f t="shared" si="19"/>
        <v/>
      </c>
      <c r="AE43" s="209" t="str">
        <f t="shared" si="20"/>
        <v/>
      </c>
      <c r="AF43" s="209" t="str">
        <f t="shared" si="21"/>
        <v/>
      </c>
      <c r="AG43" s="209" t="str">
        <f t="shared" si="22"/>
        <v/>
      </c>
      <c r="AH43" s="209" t="str">
        <f t="shared" si="23"/>
        <v/>
      </c>
      <c r="AI43" s="209" t="str">
        <f t="shared" si="24"/>
        <v/>
      </c>
      <c r="AJ43" s="209" t="str">
        <f t="shared" si="25"/>
        <v/>
      </c>
      <c r="AK43" s="209" t="str">
        <f t="shared" si="26"/>
        <v/>
      </c>
      <c r="AL43" s="209" t="str">
        <f t="shared" si="27"/>
        <v/>
      </c>
      <c r="AM43" s="209" t="str">
        <f t="shared" si="28"/>
        <v/>
      </c>
      <c r="AN43" s="207" t="str">
        <f t="shared" si="29"/>
        <v/>
      </c>
    </row>
    <row r="44" spans="1:40" ht="12.75" x14ac:dyDescent="0.2">
      <c r="A44" s="669"/>
      <c r="B44" s="666"/>
      <c r="C44" s="663"/>
      <c r="D44" s="657"/>
      <c r="E44" s="660"/>
      <c r="F44" s="141"/>
      <c r="G44" s="143"/>
      <c r="H44" s="197"/>
      <c r="I44" s="137"/>
      <c r="J44" s="1"/>
      <c r="K44" s="208" t="str">
        <f t="shared" si="0"/>
        <v/>
      </c>
      <c r="L44" s="209" t="str">
        <f t="shared" si="1"/>
        <v/>
      </c>
      <c r="M44" s="209" t="str">
        <f t="shared" si="2"/>
        <v/>
      </c>
      <c r="N44" s="209" t="str">
        <f t="shared" si="3"/>
        <v/>
      </c>
      <c r="O44" s="209" t="str">
        <f t="shared" si="4"/>
        <v/>
      </c>
      <c r="P44" s="209" t="str">
        <f t="shared" si="5"/>
        <v/>
      </c>
      <c r="Q44" s="209" t="str">
        <f t="shared" si="6"/>
        <v/>
      </c>
      <c r="R44" s="209" t="str">
        <f t="shared" si="7"/>
        <v/>
      </c>
      <c r="S44" s="209" t="str">
        <f t="shared" si="8"/>
        <v/>
      </c>
      <c r="T44" s="209" t="str">
        <f t="shared" si="9"/>
        <v/>
      </c>
      <c r="U44" s="209" t="str">
        <f t="shared" si="10"/>
        <v/>
      </c>
      <c r="V44" s="209" t="str">
        <f t="shared" si="11"/>
        <v/>
      </c>
      <c r="W44" s="209" t="str">
        <f t="shared" si="12"/>
        <v/>
      </c>
      <c r="X44" s="209" t="str">
        <f t="shared" si="13"/>
        <v/>
      </c>
      <c r="Y44" s="209" t="str">
        <f t="shared" si="14"/>
        <v/>
      </c>
      <c r="Z44" s="209" t="str">
        <f t="shared" si="15"/>
        <v/>
      </c>
      <c r="AA44" s="209" t="str">
        <f t="shared" si="16"/>
        <v/>
      </c>
      <c r="AB44" s="209" t="str">
        <f t="shared" si="17"/>
        <v/>
      </c>
      <c r="AC44" s="209" t="str">
        <f t="shared" si="18"/>
        <v/>
      </c>
      <c r="AD44" s="209" t="str">
        <f t="shared" si="19"/>
        <v/>
      </c>
      <c r="AE44" s="209" t="str">
        <f t="shared" si="20"/>
        <v/>
      </c>
      <c r="AF44" s="209" t="str">
        <f t="shared" si="21"/>
        <v/>
      </c>
      <c r="AG44" s="209" t="str">
        <f t="shared" si="22"/>
        <v/>
      </c>
      <c r="AH44" s="209" t="str">
        <f t="shared" si="23"/>
        <v/>
      </c>
      <c r="AI44" s="209" t="str">
        <f t="shared" si="24"/>
        <v/>
      </c>
      <c r="AJ44" s="209" t="str">
        <f t="shared" si="25"/>
        <v/>
      </c>
      <c r="AK44" s="209" t="str">
        <f t="shared" si="26"/>
        <v/>
      </c>
      <c r="AL44" s="209" t="str">
        <f t="shared" si="27"/>
        <v/>
      </c>
      <c r="AM44" s="209" t="str">
        <f t="shared" si="28"/>
        <v/>
      </c>
      <c r="AN44" s="207" t="str">
        <f t="shared" si="29"/>
        <v/>
      </c>
    </row>
    <row r="45" spans="1:40" ht="12.75" x14ac:dyDescent="0.2">
      <c r="A45" s="669"/>
      <c r="B45" s="666"/>
      <c r="C45" s="663"/>
      <c r="D45" s="657"/>
      <c r="E45" s="660"/>
      <c r="F45" s="141"/>
      <c r="G45" s="143"/>
      <c r="H45" s="197"/>
      <c r="I45" s="137"/>
      <c r="J45" s="1"/>
      <c r="K45" s="208" t="str">
        <f t="shared" si="0"/>
        <v/>
      </c>
      <c r="L45" s="209" t="str">
        <f t="shared" si="1"/>
        <v/>
      </c>
      <c r="M45" s="209" t="str">
        <f t="shared" si="2"/>
        <v/>
      </c>
      <c r="N45" s="209" t="str">
        <f t="shared" si="3"/>
        <v/>
      </c>
      <c r="O45" s="209" t="str">
        <f t="shared" si="4"/>
        <v/>
      </c>
      <c r="P45" s="209" t="str">
        <f t="shared" si="5"/>
        <v/>
      </c>
      <c r="Q45" s="209" t="str">
        <f t="shared" si="6"/>
        <v/>
      </c>
      <c r="R45" s="209" t="str">
        <f t="shared" si="7"/>
        <v/>
      </c>
      <c r="S45" s="209" t="str">
        <f t="shared" si="8"/>
        <v/>
      </c>
      <c r="T45" s="209" t="str">
        <f t="shared" si="9"/>
        <v/>
      </c>
      <c r="U45" s="209" t="str">
        <f t="shared" si="10"/>
        <v/>
      </c>
      <c r="V45" s="209" t="str">
        <f t="shared" si="11"/>
        <v/>
      </c>
      <c r="W45" s="209" t="str">
        <f t="shared" si="12"/>
        <v/>
      </c>
      <c r="X45" s="209" t="str">
        <f t="shared" si="13"/>
        <v/>
      </c>
      <c r="Y45" s="209" t="str">
        <f t="shared" si="14"/>
        <v/>
      </c>
      <c r="Z45" s="209" t="str">
        <f t="shared" si="15"/>
        <v/>
      </c>
      <c r="AA45" s="209" t="str">
        <f t="shared" si="16"/>
        <v/>
      </c>
      <c r="AB45" s="209" t="str">
        <f t="shared" si="17"/>
        <v/>
      </c>
      <c r="AC45" s="209" t="str">
        <f t="shared" si="18"/>
        <v/>
      </c>
      <c r="AD45" s="209" t="str">
        <f t="shared" si="19"/>
        <v/>
      </c>
      <c r="AE45" s="209" t="str">
        <f t="shared" si="20"/>
        <v/>
      </c>
      <c r="AF45" s="209" t="str">
        <f t="shared" si="21"/>
        <v/>
      </c>
      <c r="AG45" s="209" t="str">
        <f t="shared" si="22"/>
        <v/>
      </c>
      <c r="AH45" s="209" t="str">
        <f t="shared" si="23"/>
        <v/>
      </c>
      <c r="AI45" s="209" t="str">
        <f t="shared" si="24"/>
        <v/>
      </c>
      <c r="AJ45" s="209" t="str">
        <f t="shared" si="25"/>
        <v/>
      </c>
      <c r="AK45" s="209" t="str">
        <f t="shared" si="26"/>
        <v/>
      </c>
      <c r="AL45" s="209" t="str">
        <f t="shared" si="27"/>
        <v/>
      </c>
      <c r="AM45" s="209" t="str">
        <f t="shared" si="28"/>
        <v/>
      </c>
      <c r="AN45" s="207" t="str">
        <f t="shared" si="29"/>
        <v/>
      </c>
    </row>
    <row r="46" spans="1:40" ht="13.5" customHeight="1" x14ac:dyDescent="0.2">
      <c r="A46" s="669"/>
      <c r="B46" s="666"/>
      <c r="C46" s="663"/>
      <c r="D46" s="657"/>
      <c r="E46" s="660"/>
      <c r="F46" s="141"/>
      <c r="G46" s="141"/>
      <c r="H46" s="197"/>
      <c r="I46" s="137"/>
      <c r="J46" s="1"/>
      <c r="K46" s="208" t="str">
        <f t="shared" si="0"/>
        <v/>
      </c>
      <c r="L46" s="209" t="str">
        <f t="shared" si="1"/>
        <v/>
      </c>
      <c r="M46" s="209" t="str">
        <f t="shared" si="2"/>
        <v/>
      </c>
      <c r="N46" s="209" t="str">
        <f t="shared" si="3"/>
        <v/>
      </c>
      <c r="O46" s="209" t="str">
        <f t="shared" si="4"/>
        <v/>
      </c>
      <c r="P46" s="209" t="str">
        <f t="shared" si="5"/>
        <v/>
      </c>
      <c r="Q46" s="209" t="str">
        <f t="shared" si="6"/>
        <v/>
      </c>
      <c r="R46" s="209" t="str">
        <f t="shared" si="7"/>
        <v/>
      </c>
      <c r="S46" s="209" t="str">
        <f t="shared" si="8"/>
        <v/>
      </c>
      <c r="T46" s="209" t="str">
        <f t="shared" si="9"/>
        <v/>
      </c>
      <c r="U46" s="209" t="str">
        <f t="shared" si="10"/>
        <v/>
      </c>
      <c r="V46" s="209" t="str">
        <f t="shared" si="11"/>
        <v/>
      </c>
      <c r="W46" s="209" t="str">
        <f t="shared" si="12"/>
        <v/>
      </c>
      <c r="X46" s="209" t="str">
        <f t="shared" si="13"/>
        <v/>
      </c>
      <c r="Y46" s="209" t="str">
        <f t="shared" si="14"/>
        <v/>
      </c>
      <c r="Z46" s="209" t="str">
        <f t="shared" si="15"/>
        <v/>
      </c>
      <c r="AA46" s="209" t="str">
        <f t="shared" si="16"/>
        <v/>
      </c>
      <c r="AB46" s="209" t="str">
        <f t="shared" si="17"/>
        <v/>
      </c>
      <c r="AC46" s="209" t="str">
        <f t="shared" si="18"/>
        <v/>
      </c>
      <c r="AD46" s="209" t="str">
        <f t="shared" si="19"/>
        <v/>
      </c>
      <c r="AE46" s="209" t="str">
        <f t="shared" si="20"/>
        <v/>
      </c>
      <c r="AF46" s="209" t="str">
        <f t="shared" si="21"/>
        <v/>
      </c>
      <c r="AG46" s="209" t="str">
        <f t="shared" si="22"/>
        <v/>
      </c>
      <c r="AH46" s="209" t="str">
        <f t="shared" si="23"/>
        <v/>
      </c>
      <c r="AI46" s="209" t="str">
        <f t="shared" si="24"/>
        <v/>
      </c>
      <c r="AJ46" s="209" t="str">
        <f t="shared" si="25"/>
        <v/>
      </c>
      <c r="AK46" s="209" t="str">
        <f t="shared" si="26"/>
        <v/>
      </c>
      <c r="AL46" s="209" t="str">
        <f t="shared" si="27"/>
        <v/>
      </c>
      <c r="AM46" s="209" t="str">
        <f t="shared" si="28"/>
        <v/>
      </c>
      <c r="AN46" s="207" t="str">
        <f t="shared" si="29"/>
        <v/>
      </c>
    </row>
    <row r="47" spans="1:40" ht="13.5" customHeight="1" thickBot="1" x14ac:dyDescent="0.25">
      <c r="A47" s="670"/>
      <c r="B47" s="667"/>
      <c r="C47" s="664"/>
      <c r="D47" s="658"/>
      <c r="E47" s="661"/>
      <c r="F47" s="142"/>
      <c r="G47" s="142"/>
      <c r="H47" s="198"/>
      <c r="I47" s="140"/>
      <c r="J47" s="1"/>
      <c r="K47" s="208" t="str">
        <f t="shared" si="0"/>
        <v/>
      </c>
      <c r="L47" s="209" t="str">
        <f t="shared" si="1"/>
        <v/>
      </c>
      <c r="M47" s="209" t="str">
        <f t="shared" si="2"/>
        <v/>
      </c>
      <c r="N47" s="209" t="str">
        <f t="shared" si="3"/>
        <v/>
      </c>
      <c r="O47" s="209" t="str">
        <f t="shared" si="4"/>
        <v/>
      </c>
      <c r="P47" s="209" t="str">
        <f t="shared" si="5"/>
        <v/>
      </c>
      <c r="Q47" s="209" t="str">
        <f t="shared" si="6"/>
        <v/>
      </c>
      <c r="R47" s="209" t="str">
        <f t="shared" si="7"/>
        <v/>
      </c>
      <c r="S47" s="209" t="str">
        <f t="shared" si="8"/>
        <v/>
      </c>
      <c r="T47" s="209" t="str">
        <f t="shared" si="9"/>
        <v/>
      </c>
      <c r="U47" s="209" t="str">
        <f t="shared" si="10"/>
        <v/>
      </c>
      <c r="V47" s="209" t="str">
        <f t="shared" si="11"/>
        <v/>
      </c>
      <c r="W47" s="209" t="str">
        <f t="shared" si="12"/>
        <v/>
      </c>
      <c r="X47" s="209" t="str">
        <f t="shared" si="13"/>
        <v/>
      </c>
      <c r="Y47" s="209" t="str">
        <f t="shared" si="14"/>
        <v/>
      </c>
      <c r="Z47" s="209" t="str">
        <f t="shared" si="15"/>
        <v/>
      </c>
      <c r="AA47" s="209" t="str">
        <f t="shared" si="16"/>
        <v/>
      </c>
      <c r="AB47" s="209" t="str">
        <f t="shared" si="17"/>
        <v/>
      </c>
      <c r="AC47" s="209" t="str">
        <f t="shared" si="18"/>
        <v/>
      </c>
      <c r="AD47" s="209" t="str">
        <f t="shared" si="19"/>
        <v/>
      </c>
      <c r="AE47" s="209" t="str">
        <f t="shared" si="20"/>
        <v/>
      </c>
      <c r="AF47" s="209" t="str">
        <f t="shared" si="21"/>
        <v/>
      </c>
      <c r="AG47" s="209" t="str">
        <f t="shared" si="22"/>
        <v/>
      </c>
      <c r="AH47" s="209" t="str">
        <f t="shared" si="23"/>
        <v/>
      </c>
      <c r="AI47" s="209" t="str">
        <f t="shared" si="24"/>
        <v/>
      </c>
      <c r="AJ47" s="209" t="str">
        <f t="shared" si="25"/>
        <v/>
      </c>
      <c r="AK47" s="209" t="str">
        <f t="shared" si="26"/>
        <v/>
      </c>
      <c r="AL47" s="209" t="str">
        <f t="shared" si="27"/>
        <v/>
      </c>
      <c r="AM47" s="209" t="str">
        <f t="shared" si="28"/>
        <v/>
      </c>
      <c r="AN47" s="207" t="str">
        <f t="shared" si="29"/>
        <v/>
      </c>
    </row>
    <row r="48" spans="1:40" ht="13.5" customHeight="1" x14ac:dyDescent="0.2">
      <c r="A48" s="672"/>
      <c r="B48" s="673"/>
      <c r="C48" s="674"/>
      <c r="D48" s="675"/>
      <c r="E48" s="671"/>
      <c r="F48" s="143"/>
      <c r="G48" s="143"/>
      <c r="H48" s="199"/>
      <c r="I48" s="139"/>
      <c r="J48" s="1"/>
      <c r="K48" s="208" t="str">
        <f t="shared" si="0"/>
        <v/>
      </c>
      <c r="L48" s="209" t="str">
        <f t="shared" si="1"/>
        <v/>
      </c>
      <c r="M48" s="209" t="str">
        <f t="shared" si="2"/>
        <v/>
      </c>
      <c r="N48" s="209" t="str">
        <f t="shared" si="3"/>
        <v/>
      </c>
      <c r="O48" s="209" t="str">
        <f t="shared" si="4"/>
        <v/>
      </c>
      <c r="P48" s="209" t="str">
        <f t="shared" si="5"/>
        <v/>
      </c>
      <c r="Q48" s="209" t="str">
        <f t="shared" si="6"/>
        <v/>
      </c>
      <c r="R48" s="209" t="str">
        <f t="shared" si="7"/>
        <v/>
      </c>
      <c r="S48" s="209" t="str">
        <f t="shared" si="8"/>
        <v/>
      </c>
      <c r="T48" s="209" t="str">
        <f t="shared" si="9"/>
        <v/>
      </c>
      <c r="U48" s="209" t="str">
        <f t="shared" si="10"/>
        <v/>
      </c>
      <c r="V48" s="209" t="str">
        <f t="shared" si="11"/>
        <v/>
      </c>
      <c r="W48" s="209" t="str">
        <f t="shared" si="12"/>
        <v/>
      </c>
      <c r="X48" s="209" t="str">
        <f t="shared" si="13"/>
        <v/>
      </c>
      <c r="Y48" s="209" t="str">
        <f t="shared" si="14"/>
        <v/>
      </c>
      <c r="Z48" s="209" t="str">
        <f t="shared" si="15"/>
        <v/>
      </c>
      <c r="AA48" s="209" t="str">
        <f t="shared" si="16"/>
        <v/>
      </c>
      <c r="AB48" s="209" t="str">
        <f t="shared" si="17"/>
        <v/>
      </c>
      <c r="AC48" s="209" t="str">
        <f t="shared" si="18"/>
        <v/>
      </c>
      <c r="AD48" s="209" t="str">
        <f t="shared" si="19"/>
        <v/>
      </c>
      <c r="AE48" s="209" t="str">
        <f t="shared" si="20"/>
        <v/>
      </c>
      <c r="AF48" s="209" t="str">
        <f t="shared" si="21"/>
        <v/>
      </c>
      <c r="AG48" s="209" t="str">
        <f t="shared" si="22"/>
        <v/>
      </c>
      <c r="AH48" s="209" t="str">
        <f t="shared" si="23"/>
        <v/>
      </c>
      <c r="AI48" s="209" t="str">
        <f t="shared" si="24"/>
        <v/>
      </c>
      <c r="AJ48" s="209" t="str">
        <f t="shared" si="25"/>
        <v/>
      </c>
      <c r="AK48" s="209" t="str">
        <f t="shared" si="26"/>
        <v/>
      </c>
      <c r="AL48" s="209" t="str">
        <f t="shared" si="27"/>
        <v/>
      </c>
      <c r="AM48" s="209" t="str">
        <f t="shared" si="28"/>
        <v/>
      </c>
      <c r="AN48" s="207" t="str">
        <f t="shared" si="29"/>
        <v/>
      </c>
    </row>
    <row r="49" spans="1:40" ht="12.75" x14ac:dyDescent="0.2">
      <c r="A49" s="669"/>
      <c r="B49" s="666"/>
      <c r="C49" s="663"/>
      <c r="D49" s="657"/>
      <c r="E49" s="660"/>
      <c r="F49" s="141"/>
      <c r="G49" s="143"/>
      <c r="H49" s="197"/>
      <c r="I49" s="137"/>
      <c r="J49" s="1"/>
      <c r="K49" s="208" t="str">
        <f t="shared" si="0"/>
        <v/>
      </c>
      <c r="L49" s="209" t="str">
        <f t="shared" si="1"/>
        <v/>
      </c>
      <c r="M49" s="209" t="str">
        <f t="shared" si="2"/>
        <v/>
      </c>
      <c r="N49" s="209" t="str">
        <f t="shared" si="3"/>
        <v/>
      </c>
      <c r="O49" s="209" t="str">
        <f t="shared" si="4"/>
        <v/>
      </c>
      <c r="P49" s="209" t="str">
        <f t="shared" si="5"/>
        <v/>
      </c>
      <c r="Q49" s="209" t="str">
        <f t="shared" si="6"/>
        <v/>
      </c>
      <c r="R49" s="209" t="str">
        <f t="shared" si="7"/>
        <v/>
      </c>
      <c r="S49" s="209" t="str">
        <f t="shared" si="8"/>
        <v/>
      </c>
      <c r="T49" s="209" t="str">
        <f t="shared" si="9"/>
        <v/>
      </c>
      <c r="U49" s="209" t="str">
        <f t="shared" si="10"/>
        <v/>
      </c>
      <c r="V49" s="209" t="str">
        <f t="shared" si="11"/>
        <v/>
      </c>
      <c r="W49" s="209" t="str">
        <f t="shared" si="12"/>
        <v/>
      </c>
      <c r="X49" s="209" t="str">
        <f t="shared" si="13"/>
        <v/>
      </c>
      <c r="Y49" s="209" t="str">
        <f t="shared" si="14"/>
        <v/>
      </c>
      <c r="Z49" s="209" t="str">
        <f t="shared" si="15"/>
        <v/>
      </c>
      <c r="AA49" s="209" t="str">
        <f t="shared" si="16"/>
        <v/>
      </c>
      <c r="AB49" s="209" t="str">
        <f t="shared" si="17"/>
        <v/>
      </c>
      <c r="AC49" s="209" t="str">
        <f t="shared" si="18"/>
        <v/>
      </c>
      <c r="AD49" s="209" t="str">
        <f t="shared" si="19"/>
        <v/>
      </c>
      <c r="AE49" s="209" t="str">
        <f t="shared" si="20"/>
        <v/>
      </c>
      <c r="AF49" s="209" t="str">
        <f t="shared" si="21"/>
        <v/>
      </c>
      <c r="AG49" s="209" t="str">
        <f t="shared" si="22"/>
        <v/>
      </c>
      <c r="AH49" s="209" t="str">
        <f t="shared" si="23"/>
        <v/>
      </c>
      <c r="AI49" s="209" t="str">
        <f t="shared" si="24"/>
        <v/>
      </c>
      <c r="AJ49" s="209" t="str">
        <f t="shared" si="25"/>
        <v/>
      </c>
      <c r="AK49" s="209" t="str">
        <f t="shared" si="26"/>
        <v/>
      </c>
      <c r="AL49" s="209" t="str">
        <f t="shared" si="27"/>
        <v/>
      </c>
      <c r="AM49" s="209" t="str">
        <f t="shared" si="28"/>
        <v/>
      </c>
      <c r="AN49" s="207" t="str">
        <f t="shared" si="29"/>
        <v/>
      </c>
    </row>
    <row r="50" spans="1:40" ht="12.75" x14ac:dyDescent="0.2">
      <c r="A50" s="669"/>
      <c r="B50" s="666"/>
      <c r="C50" s="663"/>
      <c r="D50" s="657"/>
      <c r="E50" s="660"/>
      <c r="F50" s="141"/>
      <c r="G50" s="143"/>
      <c r="H50" s="197"/>
      <c r="I50" s="137"/>
      <c r="J50" s="1"/>
      <c r="K50" s="208" t="str">
        <f t="shared" si="0"/>
        <v/>
      </c>
      <c r="L50" s="209" t="str">
        <f t="shared" si="1"/>
        <v/>
      </c>
      <c r="M50" s="209" t="str">
        <f t="shared" si="2"/>
        <v/>
      </c>
      <c r="N50" s="209" t="str">
        <f t="shared" si="3"/>
        <v/>
      </c>
      <c r="O50" s="209" t="str">
        <f t="shared" si="4"/>
        <v/>
      </c>
      <c r="P50" s="209" t="str">
        <f t="shared" si="5"/>
        <v/>
      </c>
      <c r="Q50" s="209" t="str">
        <f t="shared" si="6"/>
        <v/>
      </c>
      <c r="R50" s="209" t="str">
        <f t="shared" si="7"/>
        <v/>
      </c>
      <c r="S50" s="209" t="str">
        <f t="shared" si="8"/>
        <v/>
      </c>
      <c r="T50" s="209" t="str">
        <f t="shared" si="9"/>
        <v/>
      </c>
      <c r="U50" s="209" t="str">
        <f t="shared" si="10"/>
        <v/>
      </c>
      <c r="V50" s="209" t="str">
        <f t="shared" si="11"/>
        <v/>
      </c>
      <c r="W50" s="209" t="str">
        <f t="shared" si="12"/>
        <v/>
      </c>
      <c r="X50" s="209" t="str">
        <f t="shared" si="13"/>
        <v/>
      </c>
      <c r="Y50" s="209" t="str">
        <f t="shared" si="14"/>
        <v/>
      </c>
      <c r="Z50" s="209" t="str">
        <f t="shared" si="15"/>
        <v/>
      </c>
      <c r="AA50" s="209" t="str">
        <f t="shared" si="16"/>
        <v/>
      </c>
      <c r="AB50" s="209" t="str">
        <f t="shared" si="17"/>
        <v/>
      </c>
      <c r="AC50" s="209" t="str">
        <f t="shared" si="18"/>
        <v/>
      </c>
      <c r="AD50" s="209" t="str">
        <f t="shared" si="19"/>
        <v/>
      </c>
      <c r="AE50" s="209" t="str">
        <f t="shared" si="20"/>
        <v/>
      </c>
      <c r="AF50" s="209" t="str">
        <f t="shared" si="21"/>
        <v/>
      </c>
      <c r="AG50" s="209" t="str">
        <f t="shared" si="22"/>
        <v/>
      </c>
      <c r="AH50" s="209" t="str">
        <f t="shared" si="23"/>
        <v/>
      </c>
      <c r="AI50" s="209" t="str">
        <f t="shared" si="24"/>
        <v/>
      </c>
      <c r="AJ50" s="209" t="str">
        <f t="shared" si="25"/>
        <v/>
      </c>
      <c r="AK50" s="209" t="str">
        <f t="shared" si="26"/>
        <v/>
      </c>
      <c r="AL50" s="209" t="str">
        <f t="shared" si="27"/>
        <v/>
      </c>
      <c r="AM50" s="209" t="str">
        <f t="shared" si="28"/>
        <v/>
      </c>
      <c r="AN50" s="207" t="str">
        <f t="shared" si="29"/>
        <v/>
      </c>
    </row>
    <row r="51" spans="1:40" ht="12.75" x14ac:dyDescent="0.2">
      <c r="A51" s="669"/>
      <c r="B51" s="666"/>
      <c r="C51" s="663"/>
      <c r="D51" s="657"/>
      <c r="E51" s="660"/>
      <c r="F51" s="141"/>
      <c r="G51" s="143"/>
      <c r="H51" s="197"/>
      <c r="I51" s="137"/>
      <c r="J51" s="1"/>
      <c r="K51" s="208" t="str">
        <f t="shared" si="0"/>
        <v/>
      </c>
      <c r="L51" s="209" t="str">
        <f t="shared" si="1"/>
        <v/>
      </c>
      <c r="M51" s="209" t="str">
        <f t="shared" si="2"/>
        <v/>
      </c>
      <c r="N51" s="209" t="str">
        <f t="shared" si="3"/>
        <v/>
      </c>
      <c r="O51" s="209" t="str">
        <f t="shared" si="4"/>
        <v/>
      </c>
      <c r="P51" s="209" t="str">
        <f t="shared" si="5"/>
        <v/>
      </c>
      <c r="Q51" s="209" t="str">
        <f t="shared" si="6"/>
        <v/>
      </c>
      <c r="R51" s="209" t="str">
        <f t="shared" si="7"/>
        <v/>
      </c>
      <c r="S51" s="209" t="str">
        <f t="shared" si="8"/>
        <v/>
      </c>
      <c r="T51" s="209" t="str">
        <f t="shared" si="9"/>
        <v/>
      </c>
      <c r="U51" s="209" t="str">
        <f t="shared" si="10"/>
        <v/>
      </c>
      <c r="V51" s="209" t="str">
        <f t="shared" si="11"/>
        <v/>
      </c>
      <c r="W51" s="209" t="str">
        <f t="shared" si="12"/>
        <v/>
      </c>
      <c r="X51" s="209" t="str">
        <f t="shared" si="13"/>
        <v/>
      </c>
      <c r="Y51" s="209" t="str">
        <f t="shared" si="14"/>
        <v/>
      </c>
      <c r="Z51" s="209" t="str">
        <f t="shared" si="15"/>
        <v/>
      </c>
      <c r="AA51" s="209" t="str">
        <f t="shared" si="16"/>
        <v/>
      </c>
      <c r="AB51" s="209" t="str">
        <f t="shared" si="17"/>
        <v/>
      </c>
      <c r="AC51" s="209" t="str">
        <f t="shared" si="18"/>
        <v/>
      </c>
      <c r="AD51" s="209" t="str">
        <f t="shared" si="19"/>
        <v/>
      </c>
      <c r="AE51" s="209" t="str">
        <f t="shared" si="20"/>
        <v/>
      </c>
      <c r="AF51" s="209" t="str">
        <f t="shared" si="21"/>
        <v/>
      </c>
      <c r="AG51" s="209" t="str">
        <f t="shared" si="22"/>
        <v/>
      </c>
      <c r="AH51" s="209" t="str">
        <f t="shared" si="23"/>
        <v/>
      </c>
      <c r="AI51" s="209" t="str">
        <f t="shared" si="24"/>
        <v/>
      </c>
      <c r="AJ51" s="209" t="str">
        <f t="shared" si="25"/>
        <v/>
      </c>
      <c r="AK51" s="209" t="str">
        <f t="shared" si="26"/>
        <v/>
      </c>
      <c r="AL51" s="209" t="str">
        <f t="shared" si="27"/>
        <v/>
      </c>
      <c r="AM51" s="209" t="str">
        <f t="shared" si="28"/>
        <v/>
      </c>
      <c r="AN51" s="207" t="str">
        <f t="shared" si="29"/>
        <v/>
      </c>
    </row>
    <row r="52" spans="1:40" ht="13.5" customHeight="1" x14ac:dyDescent="0.2">
      <c r="A52" s="669"/>
      <c r="B52" s="666"/>
      <c r="C52" s="663"/>
      <c r="D52" s="657"/>
      <c r="E52" s="660"/>
      <c r="F52" s="141"/>
      <c r="G52" s="141"/>
      <c r="H52" s="197"/>
      <c r="I52" s="137"/>
      <c r="J52" s="1"/>
      <c r="K52" s="208" t="str">
        <f t="shared" si="0"/>
        <v/>
      </c>
      <c r="L52" s="209" t="str">
        <f t="shared" si="1"/>
        <v/>
      </c>
      <c r="M52" s="209" t="str">
        <f t="shared" si="2"/>
        <v/>
      </c>
      <c r="N52" s="209" t="str">
        <f t="shared" si="3"/>
        <v/>
      </c>
      <c r="O52" s="209" t="str">
        <f t="shared" si="4"/>
        <v/>
      </c>
      <c r="P52" s="209" t="str">
        <f t="shared" si="5"/>
        <v/>
      </c>
      <c r="Q52" s="209" t="str">
        <f t="shared" si="6"/>
        <v/>
      </c>
      <c r="R52" s="209" t="str">
        <f t="shared" si="7"/>
        <v/>
      </c>
      <c r="S52" s="209" t="str">
        <f t="shared" si="8"/>
        <v/>
      </c>
      <c r="T52" s="209" t="str">
        <f t="shared" si="9"/>
        <v/>
      </c>
      <c r="U52" s="209" t="str">
        <f t="shared" si="10"/>
        <v/>
      </c>
      <c r="V52" s="209" t="str">
        <f t="shared" si="11"/>
        <v/>
      </c>
      <c r="W52" s="209" t="str">
        <f t="shared" si="12"/>
        <v/>
      </c>
      <c r="X52" s="209" t="str">
        <f t="shared" si="13"/>
        <v/>
      </c>
      <c r="Y52" s="209" t="str">
        <f t="shared" si="14"/>
        <v/>
      </c>
      <c r="Z52" s="209" t="str">
        <f t="shared" si="15"/>
        <v/>
      </c>
      <c r="AA52" s="209" t="str">
        <f t="shared" si="16"/>
        <v/>
      </c>
      <c r="AB52" s="209" t="str">
        <f t="shared" si="17"/>
        <v/>
      </c>
      <c r="AC52" s="209" t="str">
        <f t="shared" si="18"/>
        <v/>
      </c>
      <c r="AD52" s="209" t="str">
        <f t="shared" si="19"/>
        <v/>
      </c>
      <c r="AE52" s="209" t="str">
        <f t="shared" si="20"/>
        <v/>
      </c>
      <c r="AF52" s="209" t="str">
        <f t="shared" si="21"/>
        <v/>
      </c>
      <c r="AG52" s="209" t="str">
        <f t="shared" si="22"/>
        <v/>
      </c>
      <c r="AH52" s="209" t="str">
        <f t="shared" si="23"/>
        <v/>
      </c>
      <c r="AI52" s="209" t="str">
        <f t="shared" si="24"/>
        <v/>
      </c>
      <c r="AJ52" s="209" t="str">
        <f t="shared" si="25"/>
        <v/>
      </c>
      <c r="AK52" s="209" t="str">
        <f t="shared" si="26"/>
        <v/>
      </c>
      <c r="AL52" s="209" t="str">
        <f t="shared" si="27"/>
        <v/>
      </c>
      <c r="AM52" s="209" t="str">
        <f t="shared" si="28"/>
        <v/>
      </c>
      <c r="AN52" s="207" t="str">
        <f t="shared" si="29"/>
        <v/>
      </c>
    </row>
    <row r="53" spans="1:40" ht="13.5" customHeight="1" thickBot="1" x14ac:dyDescent="0.25">
      <c r="A53" s="670"/>
      <c r="B53" s="667"/>
      <c r="C53" s="664"/>
      <c r="D53" s="658"/>
      <c r="E53" s="661"/>
      <c r="F53" s="142"/>
      <c r="G53" s="142"/>
      <c r="H53" s="198"/>
      <c r="I53" s="140"/>
      <c r="J53" s="1"/>
      <c r="K53" s="208" t="str">
        <f t="shared" si="0"/>
        <v/>
      </c>
      <c r="L53" s="209" t="str">
        <f t="shared" si="1"/>
        <v/>
      </c>
      <c r="M53" s="209" t="str">
        <f t="shared" si="2"/>
        <v/>
      </c>
      <c r="N53" s="209" t="str">
        <f t="shared" si="3"/>
        <v/>
      </c>
      <c r="O53" s="209" t="str">
        <f t="shared" si="4"/>
        <v/>
      </c>
      <c r="P53" s="209" t="str">
        <f t="shared" si="5"/>
        <v/>
      </c>
      <c r="Q53" s="209" t="str">
        <f t="shared" si="6"/>
        <v/>
      </c>
      <c r="R53" s="209" t="str">
        <f t="shared" si="7"/>
        <v/>
      </c>
      <c r="S53" s="209" t="str">
        <f t="shared" si="8"/>
        <v/>
      </c>
      <c r="T53" s="209" t="str">
        <f t="shared" si="9"/>
        <v/>
      </c>
      <c r="U53" s="209" t="str">
        <f t="shared" si="10"/>
        <v/>
      </c>
      <c r="V53" s="209" t="str">
        <f t="shared" si="11"/>
        <v/>
      </c>
      <c r="W53" s="209" t="str">
        <f t="shared" si="12"/>
        <v/>
      </c>
      <c r="X53" s="209" t="str">
        <f t="shared" si="13"/>
        <v/>
      </c>
      <c r="Y53" s="209" t="str">
        <f t="shared" si="14"/>
        <v/>
      </c>
      <c r="Z53" s="209" t="str">
        <f t="shared" si="15"/>
        <v/>
      </c>
      <c r="AA53" s="209" t="str">
        <f t="shared" si="16"/>
        <v/>
      </c>
      <c r="AB53" s="209" t="str">
        <f t="shared" si="17"/>
        <v/>
      </c>
      <c r="AC53" s="209" t="str">
        <f t="shared" si="18"/>
        <v/>
      </c>
      <c r="AD53" s="209" t="str">
        <f t="shared" si="19"/>
        <v/>
      </c>
      <c r="AE53" s="209" t="str">
        <f t="shared" si="20"/>
        <v/>
      </c>
      <c r="AF53" s="209" t="str">
        <f t="shared" si="21"/>
        <v/>
      </c>
      <c r="AG53" s="209" t="str">
        <f t="shared" si="22"/>
        <v/>
      </c>
      <c r="AH53" s="209" t="str">
        <f t="shared" si="23"/>
        <v/>
      </c>
      <c r="AI53" s="209" t="str">
        <f t="shared" si="24"/>
        <v/>
      </c>
      <c r="AJ53" s="209" t="str">
        <f t="shared" si="25"/>
        <v/>
      </c>
      <c r="AK53" s="209" t="str">
        <f t="shared" si="26"/>
        <v/>
      </c>
      <c r="AL53" s="209" t="str">
        <f t="shared" si="27"/>
        <v/>
      </c>
      <c r="AM53" s="209" t="str">
        <f t="shared" si="28"/>
        <v/>
      </c>
      <c r="AN53" s="207" t="str">
        <f t="shared" si="29"/>
        <v/>
      </c>
    </row>
    <row r="54" spans="1:40" ht="13.5" customHeight="1" x14ac:dyDescent="0.2">
      <c r="A54" s="672"/>
      <c r="B54" s="673"/>
      <c r="C54" s="674"/>
      <c r="D54" s="675"/>
      <c r="E54" s="671"/>
      <c r="F54" s="143"/>
      <c r="G54" s="143"/>
      <c r="H54" s="199"/>
      <c r="I54" s="139"/>
      <c r="J54" s="1"/>
      <c r="K54" s="208" t="str">
        <f t="shared" si="0"/>
        <v/>
      </c>
      <c r="L54" s="209" t="str">
        <f t="shared" si="1"/>
        <v/>
      </c>
      <c r="M54" s="209" t="str">
        <f t="shared" si="2"/>
        <v/>
      </c>
      <c r="N54" s="209" t="str">
        <f t="shared" si="3"/>
        <v/>
      </c>
      <c r="O54" s="209" t="str">
        <f t="shared" si="4"/>
        <v/>
      </c>
      <c r="P54" s="209" t="str">
        <f t="shared" si="5"/>
        <v/>
      </c>
      <c r="Q54" s="209" t="str">
        <f t="shared" si="6"/>
        <v/>
      </c>
      <c r="R54" s="209" t="str">
        <f t="shared" si="7"/>
        <v/>
      </c>
      <c r="S54" s="209" t="str">
        <f t="shared" si="8"/>
        <v/>
      </c>
      <c r="T54" s="209" t="str">
        <f t="shared" si="9"/>
        <v/>
      </c>
      <c r="U54" s="209" t="str">
        <f t="shared" si="10"/>
        <v/>
      </c>
      <c r="V54" s="209" t="str">
        <f t="shared" si="11"/>
        <v/>
      </c>
      <c r="W54" s="209" t="str">
        <f t="shared" si="12"/>
        <v/>
      </c>
      <c r="X54" s="209" t="str">
        <f t="shared" si="13"/>
        <v/>
      </c>
      <c r="Y54" s="209" t="str">
        <f t="shared" si="14"/>
        <v/>
      </c>
      <c r="Z54" s="209" t="str">
        <f t="shared" si="15"/>
        <v/>
      </c>
      <c r="AA54" s="209" t="str">
        <f t="shared" si="16"/>
        <v/>
      </c>
      <c r="AB54" s="209" t="str">
        <f t="shared" si="17"/>
        <v/>
      </c>
      <c r="AC54" s="209" t="str">
        <f t="shared" si="18"/>
        <v/>
      </c>
      <c r="AD54" s="209" t="str">
        <f t="shared" si="19"/>
        <v/>
      </c>
      <c r="AE54" s="209" t="str">
        <f t="shared" si="20"/>
        <v/>
      </c>
      <c r="AF54" s="209" t="str">
        <f t="shared" si="21"/>
        <v/>
      </c>
      <c r="AG54" s="209" t="str">
        <f t="shared" si="22"/>
        <v/>
      </c>
      <c r="AH54" s="209" t="str">
        <f t="shared" si="23"/>
        <v/>
      </c>
      <c r="AI54" s="209" t="str">
        <f t="shared" si="24"/>
        <v/>
      </c>
      <c r="AJ54" s="209" t="str">
        <f t="shared" si="25"/>
        <v/>
      </c>
      <c r="AK54" s="209" t="str">
        <f t="shared" si="26"/>
        <v/>
      </c>
      <c r="AL54" s="209" t="str">
        <f t="shared" si="27"/>
        <v/>
      </c>
      <c r="AM54" s="209" t="str">
        <f t="shared" si="28"/>
        <v/>
      </c>
      <c r="AN54" s="207" t="str">
        <f t="shared" si="29"/>
        <v/>
      </c>
    </row>
    <row r="55" spans="1:40" ht="13.5" customHeight="1" x14ac:dyDescent="0.2">
      <c r="A55" s="669"/>
      <c r="B55" s="666"/>
      <c r="C55" s="663"/>
      <c r="D55" s="657"/>
      <c r="E55" s="660"/>
      <c r="F55" s="141"/>
      <c r="G55" s="141"/>
      <c r="H55" s="197"/>
      <c r="I55" s="137"/>
      <c r="J55" s="1"/>
      <c r="K55" s="208" t="str">
        <f t="shared" si="0"/>
        <v/>
      </c>
      <c r="L55" s="209" t="str">
        <f t="shared" si="1"/>
        <v/>
      </c>
      <c r="M55" s="209" t="str">
        <f t="shared" si="2"/>
        <v/>
      </c>
      <c r="N55" s="209" t="str">
        <f t="shared" si="3"/>
        <v/>
      </c>
      <c r="O55" s="209" t="str">
        <f t="shared" si="4"/>
        <v/>
      </c>
      <c r="P55" s="209" t="str">
        <f t="shared" si="5"/>
        <v/>
      </c>
      <c r="Q55" s="209" t="str">
        <f t="shared" si="6"/>
        <v/>
      </c>
      <c r="R55" s="209" t="str">
        <f t="shared" si="7"/>
        <v/>
      </c>
      <c r="S55" s="209" t="str">
        <f t="shared" si="8"/>
        <v/>
      </c>
      <c r="T55" s="209" t="str">
        <f t="shared" si="9"/>
        <v/>
      </c>
      <c r="U55" s="209" t="str">
        <f t="shared" si="10"/>
        <v/>
      </c>
      <c r="V55" s="209" t="str">
        <f t="shared" si="11"/>
        <v/>
      </c>
      <c r="W55" s="209" t="str">
        <f t="shared" si="12"/>
        <v/>
      </c>
      <c r="X55" s="209" t="str">
        <f t="shared" si="13"/>
        <v/>
      </c>
      <c r="Y55" s="209" t="str">
        <f t="shared" si="14"/>
        <v/>
      </c>
      <c r="Z55" s="209" t="str">
        <f t="shared" si="15"/>
        <v/>
      </c>
      <c r="AA55" s="209" t="str">
        <f t="shared" si="16"/>
        <v/>
      </c>
      <c r="AB55" s="209" t="str">
        <f t="shared" si="17"/>
        <v/>
      </c>
      <c r="AC55" s="209" t="str">
        <f t="shared" si="18"/>
        <v/>
      </c>
      <c r="AD55" s="209" t="str">
        <f t="shared" si="19"/>
        <v/>
      </c>
      <c r="AE55" s="209" t="str">
        <f t="shared" si="20"/>
        <v/>
      </c>
      <c r="AF55" s="209" t="str">
        <f t="shared" si="21"/>
        <v/>
      </c>
      <c r="AG55" s="209" t="str">
        <f t="shared" si="22"/>
        <v/>
      </c>
      <c r="AH55" s="209" t="str">
        <f t="shared" si="23"/>
        <v/>
      </c>
      <c r="AI55" s="209" t="str">
        <f t="shared" si="24"/>
        <v/>
      </c>
      <c r="AJ55" s="209" t="str">
        <f t="shared" si="25"/>
        <v/>
      </c>
      <c r="AK55" s="209" t="str">
        <f t="shared" si="26"/>
        <v/>
      </c>
      <c r="AL55" s="209" t="str">
        <f t="shared" si="27"/>
        <v/>
      </c>
      <c r="AM55" s="209" t="str">
        <f t="shared" si="28"/>
        <v/>
      </c>
      <c r="AN55" s="207" t="str">
        <f t="shared" si="29"/>
        <v/>
      </c>
    </row>
    <row r="56" spans="1:40" ht="13.5" customHeight="1" x14ac:dyDescent="0.2">
      <c r="A56" s="669"/>
      <c r="B56" s="666"/>
      <c r="C56" s="663"/>
      <c r="D56" s="657"/>
      <c r="E56" s="660"/>
      <c r="F56" s="141"/>
      <c r="G56" s="141"/>
      <c r="H56" s="197"/>
      <c r="I56" s="137"/>
      <c r="J56" s="1"/>
      <c r="K56" s="208" t="str">
        <f t="shared" si="0"/>
        <v/>
      </c>
      <c r="L56" s="209" t="str">
        <f t="shared" si="1"/>
        <v/>
      </c>
      <c r="M56" s="209" t="str">
        <f t="shared" si="2"/>
        <v/>
      </c>
      <c r="N56" s="209" t="str">
        <f t="shared" si="3"/>
        <v/>
      </c>
      <c r="O56" s="209" t="str">
        <f t="shared" si="4"/>
        <v/>
      </c>
      <c r="P56" s="209" t="str">
        <f t="shared" si="5"/>
        <v/>
      </c>
      <c r="Q56" s="209" t="str">
        <f t="shared" si="6"/>
        <v/>
      </c>
      <c r="R56" s="209" t="str">
        <f t="shared" si="7"/>
        <v/>
      </c>
      <c r="S56" s="209" t="str">
        <f t="shared" si="8"/>
        <v/>
      </c>
      <c r="T56" s="209" t="str">
        <f t="shared" si="9"/>
        <v/>
      </c>
      <c r="U56" s="209" t="str">
        <f t="shared" si="10"/>
        <v/>
      </c>
      <c r="V56" s="209" t="str">
        <f t="shared" si="11"/>
        <v/>
      </c>
      <c r="W56" s="209" t="str">
        <f t="shared" si="12"/>
        <v/>
      </c>
      <c r="X56" s="209" t="str">
        <f t="shared" si="13"/>
        <v/>
      </c>
      <c r="Y56" s="209" t="str">
        <f t="shared" si="14"/>
        <v/>
      </c>
      <c r="Z56" s="209" t="str">
        <f t="shared" si="15"/>
        <v/>
      </c>
      <c r="AA56" s="209" t="str">
        <f t="shared" si="16"/>
        <v/>
      </c>
      <c r="AB56" s="209" t="str">
        <f t="shared" si="17"/>
        <v/>
      </c>
      <c r="AC56" s="209" t="str">
        <f t="shared" si="18"/>
        <v/>
      </c>
      <c r="AD56" s="209" t="str">
        <f t="shared" si="19"/>
        <v/>
      </c>
      <c r="AE56" s="209" t="str">
        <f t="shared" si="20"/>
        <v/>
      </c>
      <c r="AF56" s="209" t="str">
        <f t="shared" si="21"/>
        <v/>
      </c>
      <c r="AG56" s="209" t="str">
        <f t="shared" si="22"/>
        <v/>
      </c>
      <c r="AH56" s="209" t="str">
        <f t="shared" si="23"/>
        <v/>
      </c>
      <c r="AI56" s="209" t="str">
        <f t="shared" si="24"/>
        <v/>
      </c>
      <c r="AJ56" s="209" t="str">
        <f t="shared" si="25"/>
        <v/>
      </c>
      <c r="AK56" s="209" t="str">
        <f t="shared" si="26"/>
        <v/>
      </c>
      <c r="AL56" s="209" t="str">
        <f t="shared" si="27"/>
        <v/>
      </c>
      <c r="AM56" s="209" t="str">
        <f t="shared" si="28"/>
        <v/>
      </c>
      <c r="AN56" s="207" t="str">
        <f t="shared" si="29"/>
        <v/>
      </c>
    </row>
    <row r="57" spans="1:40" ht="13.5" customHeight="1" x14ac:dyDescent="0.2">
      <c r="A57" s="669"/>
      <c r="B57" s="666"/>
      <c r="C57" s="663"/>
      <c r="D57" s="657"/>
      <c r="E57" s="660"/>
      <c r="F57" s="141"/>
      <c r="G57" s="141"/>
      <c r="H57" s="197"/>
      <c r="I57" s="137"/>
      <c r="J57" s="1"/>
      <c r="K57" s="208" t="str">
        <f t="shared" si="0"/>
        <v/>
      </c>
      <c r="L57" s="209" t="str">
        <f t="shared" si="1"/>
        <v/>
      </c>
      <c r="M57" s="209" t="str">
        <f t="shared" si="2"/>
        <v/>
      </c>
      <c r="N57" s="209" t="str">
        <f t="shared" si="3"/>
        <v/>
      </c>
      <c r="O57" s="209" t="str">
        <f t="shared" si="4"/>
        <v/>
      </c>
      <c r="P57" s="209" t="str">
        <f t="shared" si="5"/>
        <v/>
      </c>
      <c r="Q57" s="209" t="str">
        <f t="shared" si="6"/>
        <v/>
      </c>
      <c r="R57" s="209" t="str">
        <f t="shared" si="7"/>
        <v/>
      </c>
      <c r="S57" s="209" t="str">
        <f t="shared" si="8"/>
        <v/>
      </c>
      <c r="T57" s="209" t="str">
        <f t="shared" si="9"/>
        <v/>
      </c>
      <c r="U57" s="209" t="str">
        <f t="shared" si="10"/>
        <v/>
      </c>
      <c r="V57" s="209" t="str">
        <f t="shared" si="11"/>
        <v/>
      </c>
      <c r="W57" s="209" t="str">
        <f t="shared" si="12"/>
        <v/>
      </c>
      <c r="X57" s="209" t="str">
        <f t="shared" si="13"/>
        <v/>
      </c>
      <c r="Y57" s="209" t="str">
        <f t="shared" si="14"/>
        <v/>
      </c>
      <c r="Z57" s="209" t="str">
        <f t="shared" si="15"/>
        <v/>
      </c>
      <c r="AA57" s="209" t="str">
        <f t="shared" si="16"/>
        <v/>
      </c>
      <c r="AB57" s="209" t="str">
        <f t="shared" si="17"/>
        <v/>
      </c>
      <c r="AC57" s="209" t="str">
        <f t="shared" si="18"/>
        <v/>
      </c>
      <c r="AD57" s="209" t="str">
        <f t="shared" si="19"/>
        <v/>
      </c>
      <c r="AE57" s="209" t="str">
        <f t="shared" si="20"/>
        <v/>
      </c>
      <c r="AF57" s="209" t="str">
        <f t="shared" si="21"/>
        <v/>
      </c>
      <c r="AG57" s="209" t="str">
        <f t="shared" si="22"/>
        <v/>
      </c>
      <c r="AH57" s="209" t="str">
        <f t="shared" si="23"/>
        <v/>
      </c>
      <c r="AI57" s="209" t="str">
        <f t="shared" si="24"/>
        <v/>
      </c>
      <c r="AJ57" s="209" t="str">
        <f t="shared" si="25"/>
        <v/>
      </c>
      <c r="AK57" s="209" t="str">
        <f t="shared" si="26"/>
        <v/>
      </c>
      <c r="AL57" s="209" t="str">
        <f t="shared" si="27"/>
        <v/>
      </c>
      <c r="AM57" s="209" t="str">
        <f t="shared" si="28"/>
        <v/>
      </c>
      <c r="AN57" s="207" t="str">
        <f t="shared" si="29"/>
        <v/>
      </c>
    </row>
    <row r="58" spans="1:40" ht="13.5" customHeight="1" x14ac:dyDescent="0.2">
      <c r="A58" s="669"/>
      <c r="B58" s="666"/>
      <c r="C58" s="663"/>
      <c r="D58" s="657"/>
      <c r="E58" s="660"/>
      <c r="F58" s="141"/>
      <c r="G58" s="141"/>
      <c r="H58" s="197"/>
      <c r="I58" s="137"/>
      <c r="J58" s="1"/>
      <c r="K58" s="208" t="str">
        <f t="shared" si="0"/>
        <v/>
      </c>
      <c r="L58" s="209" t="str">
        <f t="shared" si="1"/>
        <v/>
      </c>
      <c r="M58" s="209" t="str">
        <f t="shared" si="2"/>
        <v/>
      </c>
      <c r="N58" s="209" t="str">
        <f t="shared" si="3"/>
        <v/>
      </c>
      <c r="O58" s="209" t="str">
        <f t="shared" si="4"/>
        <v/>
      </c>
      <c r="P58" s="209" t="str">
        <f t="shared" si="5"/>
        <v/>
      </c>
      <c r="Q58" s="209" t="str">
        <f t="shared" si="6"/>
        <v/>
      </c>
      <c r="R58" s="209" t="str">
        <f t="shared" si="7"/>
        <v/>
      </c>
      <c r="S58" s="209" t="str">
        <f t="shared" si="8"/>
        <v/>
      </c>
      <c r="T58" s="209" t="str">
        <f t="shared" si="9"/>
        <v/>
      </c>
      <c r="U58" s="209" t="str">
        <f t="shared" si="10"/>
        <v/>
      </c>
      <c r="V58" s="209" t="str">
        <f t="shared" si="11"/>
        <v/>
      </c>
      <c r="W58" s="209" t="str">
        <f t="shared" si="12"/>
        <v/>
      </c>
      <c r="X58" s="209" t="str">
        <f t="shared" si="13"/>
        <v/>
      </c>
      <c r="Y58" s="209" t="str">
        <f t="shared" si="14"/>
        <v/>
      </c>
      <c r="Z58" s="209" t="str">
        <f t="shared" si="15"/>
        <v/>
      </c>
      <c r="AA58" s="209" t="str">
        <f t="shared" si="16"/>
        <v/>
      </c>
      <c r="AB58" s="209" t="str">
        <f t="shared" si="17"/>
        <v/>
      </c>
      <c r="AC58" s="209" t="str">
        <f t="shared" si="18"/>
        <v/>
      </c>
      <c r="AD58" s="209" t="str">
        <f t="shared" si="19"/>
        <v/>
      </c>
      <c r="AE58" s="209" t="str">
        <f t="shared" si="20"/>
        <v/>
      </c>
      <c r="AF58" s="209" t="str">
        <f t="shared" si="21"/>
        <v/>
      </c>
      <c r="AG58" s="209" t="str">
        <f t="shared" si="22"/>
        <v/>
      </c>
      <c r="AH58" s="209" t="str">
        <f t="shared" si="23"/>
        <v/>
      </c>
      <c r="AI58" s="209" t="str">
        <f t="shared" si="24"/>
        <v/>
      </c>
      <c r="AJ58" s="209" t="str">
        <f t="shared" si="25"/>
        <v/>
      </c>
      <c r="AK58" s="209" t="str">
        <f t="shared" si="26"/>
        <v/>
      </c>
      <c r="AL58" s="209" t="str">
        <f t="shared" si="27"/>
        <v/>
      </c>
      <c r="AM58" s="209" t="str">
        <f t="shared" si="28"/>
        <v/>
      </c>
      <c r="AN58" s="207" t="str">
        <f t="shared" si="29"/>
        <v/>
      </c>
    </row>
    <row r="59" spans="1:40" ht="13.5" customHeight="1" thickBot="1" x14ac:dyDescent="0.25">
      <c r="A59" s="670"/>
      <c r="B59" s="667"/>
      <c r="C59" s="664"/>
      <c r="D59" s="658"/>
      <c r="E59" s="661"/>
      <c r="F59" s="142"/>
      <c r="G59" s="142"/>
      <c r="H59" s="198"/>
      <c r="I59" s="140"/>
      <c r="J59" s="1"/>
      <c r="K59" s="208" t="str">
        <f t="shared" si="0"/>
        <v/>
      </c>
      <c r="L59" s="209" t="str">
        <f t="shared" si="1"/>
        <v/>
      </c>
      <c r="M59" s="209" t="str">
        <f t="shared" si="2"/>
        <v/>
      </c>
      <c r="N59" s="209" t="str">
        <f t="shared" si="3"/>
        <v/>
      </c>
      <c r="O59" s="209" t="str">
        <f t="shared" si="4"/>
        <v/>
      </c>
      <c r="P59" s="209" t="str">
        <f t="shared" si="5"/>
        <v/>
      </c>
      <c r="Q59" s="209" t="str">
        <f t="shared" si="6"/>
        <v/>
      </c>
      <c r="R59" s="209" t="str">
        <f t="shared" si="7"/>
        <v/>
      </c>
      <c r="S59" s="209" t="str">
        <f t="shared" si="8"/>
        <v/>
      </c>
      <c r="T59" s="209" t="str">
        <f t="shared" si="9"/>
        <v/>
      </c>
      <c r="U59" s="209" t="str">
        <f t="shared" si="10"/>
        <v/>
      </c>
      <c r="V59" s="209" t="str">
        <f t="shared" si="11"/>
        <v/>
      </c>
      <c r="W59" s="209" t="str">
        <f t="shared" si="12"/>
        <v/>
      </c>
      <c r="X59" s="209" t="str">
        <f t="shared" si="13"/>
        <v/>
      </c>
      <c r="Y59" s="209" t="str">
        <f t="shared" si="14"/>
        <v/>
      </c>
      <c r="Z59" s="209" t="str">
        <f t="shared" si="15"/>
        <v/>
      </c>
      <c r="AA59" s="209" t="str">
        <f t="shared" si="16"/>
        <v/>
      </c>
      <c r="AB59" s="209" t="str">
        <f t="shared" si="17"/>
        <v/>
      </c>
      <c r="AC59" s="209" t="str">
        <f t="shared" si="18"/>
        <v/>
      </c>
      <c r="AD59" s="209" t="str">
        <f t="shared" si="19"/>
        <v/>
      </c>
      <c r="AE59" s="209" t="str">
        <f t="shared" si="20"/>
        <v/>
      </c>
      <c r="AF59" s="209" t="str">
        <f t="shared" si="21"/>
        <v/>
      </c>
      <c r="AG59" s="209" t="str">
        <f t="shared" si="22"/>
        <v/>
      </c>
      <c r="AH59" s="209" t="str">
        <f t="shared" si="23"/>
        <v/>
      </c>
      <c r="AI59" s="209" t="str">
        <f t="shared" si="24"/>
        <v/>
      </c>
      <c r="AJ59" s="209" t="str">
        <f t="shared" si="25"/>
        <v/>
      </c>
      <c r="AK59" s="209" t="str">
        <f t="shared" si="26"/>
        <v/>
      </c>
      <c r="AL59" s="209" t="str">
        <f t="shared" si="27"/>
        <v/>
      </c>
      <c r="AM59" s="209" t="str">
        <f t="shared" si="28"/>
        <v/>
      </c>
      <c r="AN59" s="207" t="str">
        <f t="shared" si="29"/>
        <v/>
      </c>
    </row>
    <row r="60" spans="1:40" ht="13.5" customHeight="1" x14ac:dyDescent="0.2">
      <c r="A60" s="672"/>
      <c r="B60" s="673"/>
      <c r="C60" s="674"/>
      <c r="D60" s="675"/>
      <c r="E60" s="671"/>
      <c r="F60" s="143"/>
      <c r="G60" s="143"/>
      <c r="H60" s="199"/>
      <c r="I60" s="139"/>
      <c r="J60" s="1"/>
      <c r="K60" s="208" t="str">
        <f t="shared" si="0"/>
        <v/>
      </c>
      <c r="L60" s="209" t="str">
        <f t="shared" si="1"/>
        <v/>
      </c>
      <c r="M60" s="209" t="str">
        <f t="shared" si="2"/>
        <v/>
      </c>
      <c r="N60" s="209" t="str">
        <f t="shared" si="3"/>
        <v/>
      </c>
      <c r="O60" s="209" t="str">
        <f t="shared" si="4"/>
        <v/>
      </c>
      <c r="P60" s="209" t="str">
        <f t="shared" si="5"/>
        <v/>
      </c>
      <c r="Q60" s="209" t="str">
        <f t="shared" si="6"/>
        <v/>
      </c>
      <c r="R60" s="209" t="str">
        <f t="shared" si="7"/>
        <v/>
      </c>
      <c r="S60" s="209" t="str">
        <f t="shared" si="8"/>
        <v/>
      </c>
      <c r="T60" s="209" t="str">
        <f t="shared" si="9"/>
        <v/>
      </c>
      <c r="U60" s="209" t="str">
        <f t="shared" si="10"/>
        <v/>
      </c>
      <c r="V60" s="209" t="str">
        <f t="shared" si="11"/>
        <v/>
      </c>
      <c r="W60" s="209" t="str">
        <f t="shared" si="12"/>
        <v/>
      </c>
      <c r="X60" s="209" t="str">
        <f t="shared" si="13"/>
        <v/>
      </c>
      <c r="Y60" s="209" t="str">
        <f t="shared" si="14"/>
        <v/>
      </c>
      <c r="Z60" s="209" t="str">
        <f t="shared" si="15"/>
        <v/>
      </c>
      <c r="AA60" s="209" t="str">
        <f t="shared" si="16"/>
        <v/>
      </c>
      <c r="AB60" s="209" t="str">
        <f t="shared" si="17"/>
        <v/>
      </c>
      <c r="AC60" s="209" t="str">
        <f t="shared" si="18"/>
        <v/>
      </c>
      <c r="AD60" s="209" t="str">
        <f t="shared" si="19"/>
        <v/>
      </c>
      <c r="AE60" s="209" t="str">
        <f t="shared" si="20"/>
        <v/>
      </c>
      <c r="AF60" s="209" t="str">
        <f t="shared" si="21"/>
        <v/>
      </c>
      <c r="AG60" s="209" t="str">
        <f t="shared" si="22"/>
        <v/>
      </c>
      <c r="AH60" s="209" t="str">
        <f t="shared" si="23"/>
        <v/>
      </c>
      <c r="AI60" s="209" t="str">
        <f t="shared" si="24"/>
        <v/>
      </c>
      <c r="AJ60" s="209" t="str">
        <f t="shared" si="25"/>
        <v/>
      </c>
      <c r="AK60" s="209" t="str">
        <f t="shared" si="26"/>
        <v/>
      </c>
      <c r="AL60" s="209" t="str">
        <f t="shared" si="27"/>
        <v/>
      </c>
      <c r="AM60" s="209" t="str">
        <f t="shared" si="28"/>
        <v/>
      </c>
      <c r="AN60" s="207" t="str">
        <f t="shared" si="29"/>
        <v/>
      </c>
    </row>
    <row r="61" spans="1:40" ht="12.75" x14ac:dyDescent="0.2">
      <c r="A61" s="669"/>
      <c r="B61" s="666"/>
      <c r="C61" s="663"/>
      <c r="D61" s="657"/>
      <c r="E61" s="660"/>
      <c r="F61" s="141"/>
      <c r="G61" s="141"/>
      <c r="H61" s="197"/>
      <c r="I61" s="137"/>
      <c r="J61" s="1"/>
      <c r="K61" s="208" t="str">
        <f t="shared" si="0"/>
        <v/>
      </c>
      <c r="L61" s="209" t="str">
        <f t="shared" si="1"/>
        <v/>
      </c>
      <c r="M61" s="209" t="str">
        <f t="shared" si="2"/>
        <v/>
      </c>
      <c r="N61" s="209" t="str">
        <f t="shared" si="3"/>
        <v/>
      </c>
      <c r="O61" s="209" t="str">
        <f t="shared" si="4"/>
        <v/>
      </c>
      <c r="P61" s="209" t="str">
        <f t="shared" si="5"/>
        <v/>
      </c>
      <c r="Q61" s="209" t="str">
        <f t="shared" si="6"/>
        <v/>
      </c>
      <c r="R61" s="209" t="str">
        <f t="shared" si="7"/>
        <v/>
      </c>
      <c r="S61" s="209" t="str">
        <f t="shared" si="8"/>
        <v/>
      </c>
      <c r="T61" s="209" t="str">
        <f t="shared" si="9"/>
        <v/>
      </c>
      <c r="U61" s="209" t="str">
        <f t="shared" si="10"/>
        <v/>
      </c>
      <c r="V61" s="209" t="str">
        <f t="shared" si="11"/>
        <v/>
      </c>
      <c r="W61" s="209" t="str">
        <f t="shared" si="12"/>
        <v/>
      </c>
      <c r="X61" s="209" t="str">
        <f t="shared" si="13"/>
        <v/>
      </c>
      <c r="Y61" s="209" t="str">
        <f t="shared" si="14"/>
        <v/>
      </c>
      <c r="Z61" s="209" t="str">
        <f t="shared" si="15"/>
        <v/>
      </c>
      <c r="AA61" s="209" t="str">
        <f t="shared" si="16"/>
        <v/>
      </c>
      <c r="AB61" s="209" t="str">
        <f t="shared" si="17"/>
        <v/>
      </c>
      <c r="AC61" s="209" t="str">
        <f t="shared" si="18"/>
        <v/>
      </c>
      <c r="AD61" s="209" t="str">
        <f t="shared" si="19"/>
        <v/>
      </c>
      <c r="AE61" s="209" t="str">
        <f t="shared" si="20"/>
        <v/>
      </c>
      <c r="AF61" s="209" t="str">
        <f t="shared" si="21"/>
        <v/>
      </c>
      <c r="AG61" s="209" t="str">
        <f t="shared" si="22"/>
        <v/>
      </c>
      <c r="AH61" s="209" t="str">
        <f t="shared" si="23"/>
        <v/>
      </c>
      <c r="AI61" s="209" t="str">
        <f t="shared" si="24"/>
        <v/>
      </c>
      <c r="AJ61" s="209" t="str">
        <f t="shared" si="25"/>
        <v/>
      </c>
      <c r="AK61" s="209" t="str">
        <f t="shared" si="26"/>
        <v/>
      </c>
      <c r="AL61" s="209" t="str">
        <f t="shared" si="27"/>
        <v/>
      </c>
      <c r="AM61" s="209" t="str">
        <f t="shared" si="28"/>
        <v/>
      </c>
      <c r="AN61" s="207" t="str">
        <f t="shared" si="29"/>
        <v/>
      </c>
    </row>
    <row r="62" spans="1:40" ht="12.75" x14ac:dyDescent="0.2">
      <c r="A62" s="669"/>
      <c r="B62" s="666"/>
      <c r="C62" s="663"/>
      <c r="D62" s="657"/>
      <c r="E62" s="660"/>
      <c r="F62" s="141"/>
      <c r="G62" s="141"/>
      <c r="H62" s="197"/>
      <c r="I62" s="137"/>
      <c r="J62" s="1"/>
      <c r="K62" s="208" t="str">
        <f t="shared" si="0"/>
        <v/>
      </c>
      <c r="L62" s="209" t="str">
        <f t="shared" si="1"/>
        <v/>
      </c>
      <c r="M62" s="209" t="str">
        <f t="shared" si="2"/>
        <v/>
      </c>
      <c r="N62" s="209" t="str">
        <f t="shared" si="3"/>
        <v/>
      </c>
      <c r="O62" s="209" t="str">
        <f t="shared" si="4"/>
        <v/>
      </c>
      <c r="P62" s="209" t="str">
        <f t="shared" si="5"/>
        <v/>
      </c>
      <c r="Q62" s="209" t="str">
        <f t="shared" si="6"/>
        <v/>
      </c>
      <c r="R62" s="209" t="str">
        <f t="shared" si="7"/>
        <v/>
      </c>
      <c r="S62" s="209" t="str">
        <f t="shared" si="8"/>
        <v/>
      </c>
      <c r="T62" s="209" t="str">
        <f t="shared" si="9"/>
        <v/>
      </c>
      <c r="U62" s="209" t="str">
        <f t="shared" si="10"/>
        <v/>
      </c>
      <c r="V62" s="209" t="str">
        <f t="shared" si="11"/>
        <v/>
      </c>
      <c r="W62" s="209" t="str">
        <f t="shared" si="12"/>
        <v/>
      </c>
      <c r="X62" s="209" t="str">
        <f t="shared" si="13"/>
        <v/>
      </c>
      <c r="Y62" s="209" t="str">
        <f t="shared" si="14"/>
        <v/>
      </c>
      <c r="Z62" s="209" t="str">
        <f t="shared" si="15"/>
        <v/>
      </c>
      <c r="AA62" s="209" t="str">
        <f t="shared" si="16"/>
        <v/>
      </c>
      <c r="AB62" s="209" t="str">
        <f t="shared" si="17"/>
        <v/>
      </c>
      <c r="AC62" s="209" t="str">
        <f t="shared" si="18"/>
        <v/>
      </c>
      <c r="AD62" s="209" t="str">
        <f t="shared" si="19"/>
        <v/>
      </c>
      <c r="AE62" s="209" t="str">
        <f t="shared" si="20"/>
        <v/>
      </c>
      <c r="AF62" s="209" t="str">
        <f t="shared" si="21"/>
        <v/>
      </c>
      <c r="AG62" s="209" t="str">
        <f t="shared" si="22"/>
        <v/>
      </c>
      <c r="AH62" s="209" t="str">
        <f t="shared" si="23"/>
        <v/>
      </c>
      <c r="AI62" s="209" t="str">
        <f t="shared" si="24"/>
        <v/>
      </c>
      <c r="AJ62" s="209" t="str">
        <f t="shared" si="25"/>
        <v/>
      </c>
      <c r="AK62" s="209" t="str">
        <f t="shared" si="26"/>
        <v/>
      </c>
      <c r="AL62" s="209" t="str">
        <f t="shared" si="27"/>
        <v/>
      </c>
      <c r="AM62" s="209" t="str">
        <f t="shared" si="28"/>
        <v/>
      </c>
      <c r="AN62" s="207" t="str">
        <f t="shared" si="29"/>
        <v/>
      </c>
    </row>
    <row r="63" spans="1:40" ht="12.75" x14ac:dyDescent="0.2">
      <c r="A63" s="669"/>
      <c r="B63" s="666"/>
      <c r="C63" s="663"/>
      <c r="D63" s="657"/>
      <c r="E63" s="660"/>
      <c r="F63" s="141"/>
      <c r="G63" s="141"/>
      <c r="H63" s="197"/>
      <c r="I63" s="137"/>
      <c r="J63" s="1"/>
      <c r="K63" s="208" t="str">
        <f t="shared" si="0"/>
        <v/>
      </c>
      <c r="L63" s="209" t="str">
        <f t="shared" si="1"/>
        <v/>
      </c>
      <c r="M63" s="209" t="str">
        <f t="shared" si="2"/>
        <v/>
      </c>
      <c r="N63" s="209" t="str">
        <f t="shared" si="3"/>
        <v/>
      </c>
      <c r="O63" s="209" t="str">
        <f t="shared" si="4"/>
        <v/>
      </c>
      <c r="P63" s="209" t="str">
        <f t="shared" si="5"/>
        <v/>
      </c>
      <c r="Q63" s="209" t="str">
        <f t="shared" si="6"/>
        <v/>
      </c>
      <c r="R63" s="209" t="str">
        <f t="shared" si="7"/>
        <v/>
      </c>
      <c r="S63" s="209" t="str">
        <f t="shared" si="8"/>
        <v/>
      </c>
      <c r="T63" s="209" t="str">
        <f t="shared" si="9"/>
        <v/>
      </c>
      <c r="U63" s="209" t="str">
        <f t="shared" si="10"/>
        <v/>
      </c>
      <c r="V63" s="209" t="str">
        <f t="shared" si="11"/>
        <v/>
      </c>
      <c r="W63" s="209" t="str">
        <f t="shared" si="12"/>
        <v/>
      </c>
      <c r="X63" s="209" t="str">
        <f t="shared" si="13"/>
        <v/>
      </c>
      <c r="Y63" s="209" t="str">
        <f t="shared" si="14"/>
        <v/>
      </c>
      <c r="Z63" s="209" t="str">
        <f t="shared" si="15"/>
        <v/>
      </c>
      <c r="AA63" s="209" t="str">
        <f t="shared" si="16"/>
        <v/>
      </c>
      <c r="AB63" s="209" t="str">
        <f t="shared" si="17"/>
        <v/>
      </c>
      <c r="AC63" s="209" t="str">
        <f t="shared" si="18"/>
        <v/>
      </c>
      <c r="AD63" s="209" t="str">
        <f t="shared" si="19"/>
        <v/>
      </c>
      <c r="AE63" s="209" t="str">
        <f t="shared" si="20"/>
        <v/>
      </c>
      <c r="AF63" s="209" t="str">
        <f t="shared" si="21"/>
        <v/>
      </c>
      <c r="AG63" s="209" t="str">
        <f t="shared" si="22"/>
        <v/>
      </c>
      <c r="AH63" s="209" t="str">
        <f t="shared" si="23"/>
        <v/>
      </c>
      <c r="AI63" s="209" t="str">
        <f t="shared" si="24"/>
        <v/>
      </c>
      <c r="AJ63" s="209" t="str">
        <f t="shared" si="25"/>
        <v/>
      </c>
      <c r="AK63" s="209" t="str">
        <f t="shared" si="26"/>
        <v/>
      </c>
      <c r="AL63" s="209" t="str">
        <f t="shared" si="27"/>
        <v/>
      </c>
      <c r="AM63" s="209" t="str">
        <f t="shared" si="28"/>
        <v/>
      </c>
      <c r="AN63" s="207" t="str">
        <f t="shared" si="29"/>
        <v/>
      </c>
    </row>
    <row r="64" spans="1:40" ht="13.5" customHeight="1" x14ac:dyDescent="0.2">
      <c r="A64" s="669"/>
      <c r="B64" s="666"/>
      <c r="C64" s="663"/>
      <c r="D64" s="657"/>
      <c r="E64" s="660"/>
      <c r="F64" s="141"/>
      <c r="G64" s="141"/>
      <c r="H64" s="197"/>
      <c r="I64" s="137"/>
      <c r="J64" s="1"/>
      <c r="K64" s="208" t="str">
        <f t="shared" si="0"/>
        <v/>
      </c>
      <c r="L64" s="209" t="str">
        <f t="shared" si="1"/>
        <v/>
      </c>
      <c r="M64" s="209" t="str">
        <f t="shared" si="2"/>
        <v/>
      </c>
      <c r="N64" s="209" t="str">
        <f t="shared" si="3"/>
        <v/>
      </c>
      <c r="O64" s="209" t="str">
        <f t="shared" si="4"/>
        <v/>
      </c>
      <c r="P64" s="209" t="str">
        <f t="shared" si="5"/>
        <v/>
      </c>
      <c r="Q64" s="209" t="str">
        <f t="shared" si="6"/>
        <v/>
      </c>
      <c r="R64" s="209" t="str">
        <f t="shared" si="7"/>
        <v/>
      </c>
      <c r="S64" s="209" t="str">
        <f t="shared" si="8"/>
        <v/>
      </c>
      <c r="T64" s="209" t="str">
        <f t="shared" si="9"/>
        <v/>
      </c>
      <c r="U64" s="209" t="str">
        <f t="shared" si="10"/>
        <v/>
      </c>
      <c r="V64" s="209" t="str">
        <f t="shared" si="11"/>
        <v/>
      </c>
      <c r="W64" s="209" t="str">
        <f t="shared" si="12"/>
        <v/>
      </c>
      <c r="X64" s="209" t="str">
        <f t="shared" si="13"/>
        <v/>
      </c>
      <c r="Y64" s="209" t="str">
        <f t="shared" si="14"/>
        <v/>
      </c>
      <c r="Z64" s="209" t="str">
        <f t="shared" si="15"/>
        <v/>
      </c>
      <c r="AA64" s="209" t="str">
        <f t="shared" si="16"/>
        <v/>
      </c>
      <c r="AB64" s="209" t="str">
        <f t="shared" si="17"/>
        <v/>
      </c>
      <c r="AC64" s="209" t="str">
        <f t="shared" si="18"/>
        <v/>
      </c>
      <c r="AD64" s="209" t="str">
        <f t="shared" si="19"/>
        <v/>
      </c>
      <c r="AE64" s="209" t="str">
        <f t="shared" si="20"/>
        <v/>
      </c>
      <c r="AF64" s="209" t="str">
        <f t="shared" si="21"/>
        <v/>
      </c>
      <c r="AG64" s="209" t="str">
        <f t="shared" si="22"/>
        <v/>
      </c>
      <c r="AH64" s="209" t="str">
        <f t="shared" si="23"/>
        <v/>
      </c>
      <c r="AI64" s="209" t="str">
        <f t="shared" si="24"/>
        <v/>
      </c>
      <c r="AJ64" s="209" t="str">
        <f t="shared" si="25"/>
        <v/>
      </c>
      <c r="AK64" s="209" t="str">
        <f t="shared" si="26"/>
        <v/>
      </c>
      <c r="AL64" s="209" t="str">
        <f t="shared" si="27"/>
        <v/>
      </c>
      <c r="AM64" s="209" t="str">
        <f t="shared" si="28"/>
        <v/>
      </c>
      <c r="AN64" s="207" t="str">
        <f t="shared" si="29"/>
        <v/>
      </c>
    </row>
    <row r="65" spans="1:40" ht="13.5" customHeight="1" thickBot="1" x14ac:dyDescent="0.25">
      <c r="A65" s="670"/>
      <c r="B65" s="667"/>
      <c r="C65" s="664"/>
      <c r="D65" s="658"/>
      <c r="E65" s="661"/>
      <c r="F65" s="142"/>
      <c r="G65" s="142"/>
      <c r="H65" s="198"/>
      <c r="I65" s="140"/>
      <c r="J65" s="1"/>
      <c r="K65" s="208" t="str">
        <f t="shared" si="0"/>
        <v/>
      </c>
      <c r="L65" s="209" t="str">
        <f t="shared" si="1"/>
        <v/>
      </c>
      <c r="M65" s="209" t="str">
        <f t="shared" si="2"/>
        <v/>
      </c>
      <c r="N65" s="209" t="str">
        <f t="shared" si="3"/>
        <v/>
      </c>
      <c r="O65" s="209" t="str">
        <f t="shared" si="4"/>
        <v/>
      </c>
      <c r="P65" s="209" t="str">
        <f t="shared" si="5"/>
        <v/>
      </c>
      <c r="Q65" s="209" t="str">
        <f t="shared" si="6"/>
        <v/>
      </c>
      <c r="R65" s="209" t="str">
        <f t="shared" si="7"/>
        <v/>
      </c>
      <c r="S65" s="209" t="str">
        <f t="shared" si="8"/>
        <v/>
      </c>
      <c r="T65" s="209" t="str">
        <f t="shared" si="9"/>
        <v/>
      </c>
      <c r="U65" s="209" t="str">
        <f t="shared" si="10"/>
        <v/>
      </c>
      <c r="V65" s="209" t="str">
        <f t="shared" si="11"/>
        <v/>
      </c>
      <c r="W65" s="209" t="str">
        <f t="shared" si="12"/>
        <v/>
      </c>
      <c r="X65" s="209" t="str">
        <f t="shared" si="13"/>
        <v/>
      </c>
      <c r="Y65" s="209" t="str">
        <f t="shared" si="14"/>
        <v/>
      </c>
      <c r="Z65" s="209" t="str">
        <f t="shared" si="15"/>
        <v/>
      </c>
      <c r="AA65" s="209" t="str">
        <f t="shared" si="16"/>
        <v/>
      </c>
      <c r="AB65" s="209" t="str">
        <f t="shared" si="17"/>
        <v/>
      </c>
      <c r="AC65" s="209" t="str">
        <f t="shared" si="18"/>
        <v/>
      </c>
      <c r="AD65" s="209" t="str">
        <f t="shared" si="19"/>
        <v/>
      </c>
      <c r="AE65" s="209" t="str">
        <f t="shared" si="20"/>
        <v/>
      </c>
      <c r="AF65" s="209" t="str">
        <f t="shared" si="21"/>
        <v/>
      </c>
      <c r="AG65" s="209" t="str">
        <f t="shared" si="22"/>
        <v/>
      </c>
      <c r="AH65" s="209" t="str">
        <f t="shared" si="23"/>
        <v/>
      </c>
      <c r="AI65" s="209" t="str">
        <f t="shared" si="24"/>
        <v/>
      </c>
      <c r="AJ65" s="209" t="str">
        <f t="shared" si="25"/>
        <v/>
      </c>
      <c r="AK65" s="209" t="str">
        <f t="shared" si="26"/>
        <v/>
      </c>
      <c r="AL65" s="209" t="str">
        <f t="shared" si="27"/>
        <v/>
      </c>
      <c r="AM65" s="209" t="str">
        <f t="shared" si="28"/>
        <v/>
      </c>
      <c r="AN65" s="207" t="str">
        <f t="shared" si="29"/>
        <v/>
      </c>
    </row>
    <row r="66" spans="1:40" ht="13.5" customHeight="1" x14ac:dyDescent="0.2">
      <c r="A66" s="669"/>
      <c r="B66" s="666"/>
      <c r="C66" s="663"/>
      <c r="D66" s="675"/>
      <c r="E66" s="660"/>
      <c r="F66" s="143"/>
      <c r="G66" s="143"/>
      <c r="H66" s="199"/>
      <c r="I66" s="139"/>
      <c r="J66" s="1"/>
      <c r="K66" s="208" t="str">
        <f t="shared" si="0"/>
        <v/>
      </c>
      <c r="L66" s="209" t="str">
        <f t="shared" si="1"/>
        <v/>
      </c>
      <c r="M66" s="209" t="str">
        <f t="shared" si="2"/>
        <v/>
      </c>
      <c r="N66" s="209" t="str">
        <f t="shared" si="3"/>
        <v/>
      </c>
      <c r="O66" s="209" t="str">
        <f t="shared" si="4"/>
        <v/>
      </c>
      <c r="P66" s="209" t="str">
        <f t="shared" si="5"/>
        <v/>
      </c>
      <c r="Q66" s="209" t="str">
        <f t="shared" si="6"/>
        <v/>
      </c>
      <c r="R66" s="209" t="str">
        <f t="shared" si="7"/>
        <v/>
      </c>
      <c r="S66" s="209" t="str">
        <f t="shared" si="8"/>
        <v/>
      </c>
      <c r="T66" s="209" t="str">
        <f t="shared" si="9"/>
        <v/>
      </c>
      <c r="U66" s="209" t="str">
        <f t="shared" si="10"/>
        <v/>
      </c>
      <c r="V66" s="209" t="str">
        <f t="shared" si="11"/>
        <v/>
      </c>
      <c r="W66" s="209" t="str">
        <f t="shared" si="12"/>
        <v/>
      </c>
      <c r="X66" s="209" t="str">
        <f t="shared" si="13"/>
        <v/>
      </c>
      <c r="Y66" s="209" t="str">
        <f t="shared" si="14"/>
        <v/>
      </c>
      <c r="Z66" s="209" t="str">
        <f t="shared" si="15"/>
        <v/>
      </c>
      <c r="AA66" s="209" t="str">
        <f t="shared" si="16"/>
        <v/>
      </c>
      <c r="AB66" s="209" t="str">
        <f t="shared" si="17"/>
        <v/>
      </c>
      <c r="AC66" s="209" t="str">
        <f t="shared" si="18"/>
        <v/>
      </c>
      <c r="AD66" s="209" t="str">
        <f t="shared" si="19"/>
        <v/>
      </c>
      <c r="AE66" s="209" t="str">
        <f t="shared" si="20"/>
        <v/>
      </c>
      <c r="AF66" s="209" t="str">
        <f t="shared" si="21"/>
        <v/>
      </c>
      <c r="AG66" s="209" t="str">
        <f t="shared" si="22"/>
        <v/>
      </c>
      <c r="AH66" s="209" t="str">
        <f t="shared" si="23"/>
        <v/>
      </c>
      <c r="AI66" s="209" t="str">
        <f t="shared" si="24"/>
        <v/>
      </c>
      <c r="AJ66" s="209" t="str">
        <f t="shared" si="25"/>
        <v/>
      </c>
      <c r="AK66" s="209" t="str">
        <f t="shared" si="26"/>
        <v/>
      </c>
      <c r="AL66" s="209" t="str">
        <f t="shared" si="27"/>
        <v/>
      </c>
      <c r="AM66" s="209" t="str">
        <f t="shared" si="28"/>
        <v/>
      </c>
      <c r="AN66" s="207" t="str">
        <f t="shared" si="29"/>
        <v/>
      </c>
    </row>
    <row r="67" spans="1:40" ht="12.75" x14ac:dyDescent="0.2">
      <c r="A67" s="669"/>
      <c r="B67" s="666"/>
      <c r="C67" s="663"/>
      <c r="D67" s="657"/>
      <c r="E67" s="660"/>
      <c r="F67" s="141"/>
      <c r="G67" s="141"/>
      <c r="H67" s="197"/>
      <c r="I67" s="137"/>
      <c r="J67" s="1"/>
      <c r="K67" s="208" t="str">
        <f t="shared" si="0"/>
        <v/>
      </c>
      <c r="L67" s="209" t="str">
        <f t="shared" si="1"/>
        <v/>
      </c>
      <c r="M67" s="209" t="str">
        <f t="shared" si="2"/>
        <v/>
      </c>
      <c r="N67" s="209" t="str">
        <f t="shared" si="3"/>
        <v/>
      </c>
      <c r="O67" s="209" t="str">
        <f t="shared" si="4"/>
        <v/>
      </c>
      <c r="P67" s="209" t="str">
        <f t="shared" si="5"/>
        <v/>
      </c>
      <c r="Q67" s="209" t="str">
        <f t="shared" si="6"/>
        <v/>
      </c>
      <c r="R67" s="209" t="str">
        <f t="shared" si="7"/>
        <v/>
      </c>
      <c r="S67" s="209" t="str">
        <f t="shared" si="8"/>
        <v/>
      </c>
      <c r="T67" s="209" t="str">
        <f t="shared" si="9"/>
        <v/>
      </c>
      <c r="U67" s="209" t="str">
        <f t="shared" si="10"/>
        <v/>
      </c>
      <c r="V67" s="209" t="str">
        <f t="shared" si="11"/>
        <v/>
      </c>
      <c r="W67" s="209" t="str">
        <f t="shared" si="12"/>
        <v/>
      </c>
      <c r="X67" s="209" t="str">
        <f t="shared" si="13"/>
        <v/>
      </c>
      <c r="Y67" s="209" t="str">
        <f t="shared" si="14"/>
        <v/>
      </c>
      <c r="Z67" s="209" t="str">
        <f t="shared" si="15"/>
        <v/>
      </c>
      <c r="AA67" s="209" t="str">
        <f t="shared" si="16"/>
        <v/>
      </c>
      <c r="AB67" s="209" t="str">
        <f t="shared" si="17"/>
        <v/>
      </c>
      <c r="AC67" s="209" t="str">
        <f t="shared" si="18"/>
        <v/>
      </c>
      <c r="AD67" s="209" t="str">
        <f t="shared" si="19"/>
        <v/>
      </c>
      <c r="AE67" s="209" t="str">
        <f t="shared" si="20"/>
        <v/>
      </c>
      <c r="AF67" s="209" t="str">
        <f t="shared" si="21"/>
        <v/>
      </c>
      <c r="AG67" s="209" t="str">
        <f t="shared" si="22"/>
        <v/>
      </c>
      <c r="AH67" s="209" t="str">
        <f t="shared" si="23"/>
        <v/>
      </c>
      <c r="AI67" s="209" t="str">
        <f t="shared" si="24"/>
        <v/>
      </c>
      <c r="AJ67" s="209" t="str">
        <f t="shared" si="25"/>
        <v/>
      </c>
      <c r="AK67" s="209" t="str">
        <f t="shared" si="26"/>
        <v/>
      </c>
      <c r="AL67" s="209" t="str">
        <f t="shared" si="27"/>
        <v/>
      </c>
      <c r="AM67" s="209" t="str">
        <f t="shared" si="28"/>
        <v/>
      </c>
      <c r="AN67" s="207" t="str">
        <f t="shared" si="29"/>
        <v/>
      </c>
    </row>
    <row r="68" spans="1:40" ht="12.75" x14ac:dyDescent="0.2">
      <c r="A68" s="669"/>
      <c r="B68" s="666"/>
      <c r="C68" s="663"/>
      <c r="D68" s="657"/>
      <c r="E68" s="660"/>
      <c r="F68" s="141"/>
      <c r="G68" s="141"/>
      <c r="H68" s="197"/>
      <c r="I68" s="137"/>
      <c r="J68" s="1"/>
      <c r="K68" s="208" t="str">
        <f t="shared" si="0"/>
        <v/>
      </c>
      <c r="L68" s="209" t="str">
        <f t="shared" si="1"/>
        <v/>
      </c>
      <c r="M68" s="209" t="str">
        <f t="shared" si="2"/>
        <v/>
      </c>
      <c r="N68" s="209" t="str">
        <f t="shared" si="3"/>
        <v/>
      </c>
      <c r="O68" s="209" t="str">
        <f t="shared" si="4"/>
        <v/>
      </c>
      <c r="P68" s="209" t="str">
        <f t="shared" si="5"/>
        <v/>
      </c>
      <c r="Q68" s="209" t="str">
        <f t="shared" si="6"/>
        <v/>
      </c>
      <c r="R68" s="209" t="str">
        <f t="shared" si="7"/>
        <v/>
      </c>
      <c r="S68" s="209" t="str">
        <f t="shared" si="8"/>
        <v/>
      </c>
      <c r="T68" s="209" t="str">
        <f t="shared" si="9"/>
        <v/>
      </c>
      <c r="U68" s="209" t="str">
        <f t="shared" si="10"/>
        <v/>
      </c>
      <c r="V68" s="209" t="str">
        <f t="shared" si="11"/>
        <v/>
      </c>
      <c r="W68" s="209" t="str">
        <f t="shared" si="12"/>
        <v/>
      </c>
      <c r="X68" s="209" t="str">
        <f t="shared" si="13"/>
        <v/>
      </c>
      <c r="Y68" s="209" t="str">
        <f t="shared" si="14"/>
        <v/>
      </c>
      <c r="Z68" s="209" t="str">
        <f t="shared" si="15"/>
        <v/>
      </c>
      <c r="AA68" s="209" t="str">
        <f t="shared" si="16"/>
        <v/>
      </c>
      <c r="AB68" s="209" t="str">
        <f t="shared" si="17"/>
        <v/>
      </c>
      <c r="AC68" s="209" t="str">
        <f t="shared" si="18"/>
        <v/>
      </c>
      <c r="AD68" s="209" t="str">
        <f t="shared" si="19"/>
        <v/>
      </c>
      <c r="AE68" s="209" t="str">
        <f t="shared" si="20"/>
        <v/>
      </c>
      <c r="AF68" s="209" t="str">
        <f t="shared" si="21"/>
        <v/>
      </c>
      <c r="AG68" s="209" t="str">
        <f t="shared" si="22"/>
        <v/>
      </c>
      <c r="AH68" s="209" t="str">
        <f t="shared" si="23"/>
        <v/>
      </c>
      <c r="AI68" s="209" t="str">
        <f t="shared" si="24"/>
        <v/>
      </c>
      <c r="AJ68" s="209" t="str">
        <f t="shared" si="25"/>
        <v/>
      </c>
      <c r="AK68" s="209" t="str">
        <f t="shared" si="26"/>
        <v/>
      </c>
      <c r="AL68" s="209" t="str">
        <f t="shared" si="27"/>
        <v/>
      </c>
      <c r="AM68" s="209" t="str">
        <f t="shared" si="28"/>
        <v/>
      </c>
      <c r="AN68" s="207" t="str">
        <f t="shared" si="29"/>
        <v/>
      </c>
    </row>
    <row r="69" spans="1:40" ht="12.75" x14ac:dyDescent="0.2">
      <c r="A69" s="669"/>
      <c r="B69" s="666"/>
      <c r="C69" s="663"/>
      <c r="D69" s="657"/>
      <c r="E69" s="660"/>
      <c r="F69" s="141"/>
      <c r="G69" s="141"/>
      <c r="H69" s="197"/>
      <c r="I69" s="137"/>
      <c r="J69" s="1"/>
      <c r="K69" s="208" t="str">
        <f t="shared" si="0"/>
        <v/>
      </c>
      <c r="L69" s="209" t="str">
        <f t="shared" si="1"/>
        <v/>
      </c>
      <c r="M69" s="209" t="str">
        <f t="shared" si="2"/>
        <v/>
      </c>
      <c r="N69" s="209" t="str">
        <f t="shared" si="3"/>
        <v/>
      </c>
      <c r="O69" s="209" t="str">
        <f t="shared" si="4"/>
        <v/>
      </c>
      <c r="P69" s="209" t="str">
        <f t="shared" si="5"/>
        <v/>
      </c>
      <c r="Q69" s="209" t="str">
        <f t="shared" si="6"/>
        <v/>
      </c>
      <c r="R69" s="209" t="str">
        <f t="shared" si="7"/>
        <v/>
      </c>
      <c r="S69" s="209" t="str">
        <f t="shared" si="8"/>
        <v/>
      </c>
      <c r="T69" s="209" t="str">
        <f t="shared" si="9"/>
        <v/>
      </c>
      <c r="U69" s="209" t="str">
        <f t="shared" si="10"/>
        <v/>
      </c>
      <c r="V69" s="209" t="str">
        <f t="shared" si="11"/>
        <v/>
      </c>
      <c r="W69" s="209" t="str">
        <f t="shared" si="12"/>
        <v/>
      </c>
      <c r="X69" s="209" t="str">
        <f t="shared" si="13"/>
        <v/>
      </c>
      <c r="Y69" s="209" t="str">
        <f t="shared" si="14"/>
        <v/>
      </c>
      <c r="Z69" s="209" t="str">
        <f t="shared" si="15"/>
        <v/>
      </c>
      <c r="AA69" s="209" t="str">
        <f t="shared" si="16"/>
        <v/>
      </c>
      <c r="AB69" s="209" t="str">
        <f t="shared" si="17"/>
        <v/>
      </c>
      <c r="AC69" s="209" t="str">
        <f t="shared" si="18"/>
        <v/>
      </c>
      <c r="AD69" s="209" t="str">
        <f t="shared" si="19"/>
        <v/>
      </c>
      <c r="AE69" s="209" t="str">
        <f t="shared" si="20"/>
        <v/>
      </c>
      <c r="AF69" s="209" t="str">
        <f t="shared" si="21"/>
        <v/>
      </c>
      <c r="AG69" s="209" t="str">
        <f t="shared" si="22"/>
        <v/>
      </c>
      <c r="AH69" s="209" t="str">
        <f t="shared" si="23"/>
        <v/>
      </c>
      <c r="AI69" s="209" t="str">
        <f t="shared" si="24"/>
        <v/>
      </c>
      <c r="AJ69" s="209" t="str">
        <f t="shared" si="25"/>
        <v/>
      </c>
      <c r="AK69" s="209" t="str">
        <f t="shared" si="26"/>
        <v/>
      </c>
      <c r="AL69" s="209" t="str">
        <f t="shared" si="27"/>
        <v/>
      </c>
      <c r="AM69" s="209" t="str">
        <f t="shared" si="28"/>
        <v/>
      </c>
      <c r="AN69" s="207" t="str">
        <f t="shared" si="29"/>
        <v/>
      </c>
    </row>
    <row r="70" spans="1:40" ht="13.5" customHeight="1" x14ac:dyDescent="0.2">
      <c r="A70" s="669"/>
      <c r="B70" s="666"/>
      <c r="C70" s="663"/>
      <c r="D70" s="657"/>
      <c r="E70" s="660"/>
      <c r="F70" s="141"/>
      <c r="G70" s="141"/>
      <c r="H70" s="197"/>
      <c r="I70" s="137"/>
      <c r="J70" s="1"/>
      <c r="K70" s="208" t="str">
        <f t="shared" si="0"/>
        <v/>
      </c>
      <c r="L70" s="209" t="str">
        <f t="shared" si="1"/>
        <v/>
      </c>
      <c r="M70" s="209" t="str">
        <f t="shared" si="2"/>
        <v/>
      </c>
      <c r="N70" s="209" t="str">
        <f t="shared" si="3"/>
        <v/>
      </c>
      <c r="O70" s="209" t="str">
        <f t="shared" si="4"/>
        <v/>
      </c>
      <c r="P70" s="209" t="str">
        <f t="shared" si="5"/>
        <v/>
      </c>
      <c r="Q70" s="209" t="str">
        <f t="shared" si="6"/>
        <v/>
      </c>
      <c r="R70" s="209" t="str">
        <f t="shared" si="7"/>
        <v/>
      </c>
      <c r="S70" s="209" t="str">
        <f t="shared" si="8"/>
        <v/>
      </c>
      <c r="T70" s="209" t="str">
        <f t="shared" si="9"/>
        <v/>
      </c>
      <c r="U70" s="209" t="str">
        <f t="shared" si="10"/>
        <v/>
      </c>
      <c r="V70" s="209" t="str">
        <f t="shared" si="11"/>
        <v/>
      </c>
      <c r="W70" s="209" t="str">
        <f t="shared" si="12"/>
        <v/>
      </c>
      <c r="X70" s="209" t="str">
        <f t="shared" si="13"/>
        <v/>
      </c>
      <c r="Y70" s="209" t="str">
        <f t="shared" si="14"/>
        <v/>
      </c>
      <c r="Z70" s="209" t="str">
        <f t="shared" si="15"/>
        <v/>
      </c>
      <c r="AA70" s="209" t="str">
        <f t="shared" si="16"/>
        <v/>
      </c>
      <c r="AB70" s="209" t="str">
        <f t="shared" si="17"/>
        <v/>
      </c>
      <c r="AC70" s="209" t="str">
        <f t="shared" si="18"/>
        <v/>
      </c>
      <c r="AD70" s="209" t="str">
        <f t="shared" si="19"/>
        <v/>
      </c>
      <c r="AE70" s="209" t="str">
        <f t="shared" si="20"/>
        <v/>
      </c>
      <c r="AF70" s="209" t="str">
        <f t="shared" si="21"/>
        <v/>
      </c>
      <c r="AG70" s="209" t="str">
        <f t="shared" si="22"/>
        <v/>
      </c>
      <c r="AH70" s="209" t="str">
        <f t="shared" si="23"/>
        <v/>
      </c>
      <c r="AI70" s="209" t="str">
        <f t="shared" si="24"/>
        <v/>
      </c>
      <c r="AJ70" s="209" t="str">
        <f t="shared" si="25"/>
        <v/>
      </c>
      <c r="AK70" s="209" t="str">
        <f t="shared" si="26"/>
        <v/>
      </c>
      <c r="AL70" s="209" t="str">
        <f t="shared" si="27"/>
        <v/>
      </c>
      <c r="AM70" s="209" t="str">
        <f t="shared" si="28"/>
        <v/>
      </c>
      <c r="AN70" s="207" t="str">
        <f t="shared" si="29"/>
        <v/>
      </c>
    </row>
    <row r="71" spans="1:40" ht="13.5" customHeight="1" thickBot="1" x14ac:dyDescent="0.25">
      <c r="A71" s="700"/>
      <c r="B71" s="701"/>
      <c r="C71" s="702"/>
      <c r="D71" s="658"/>
      <c r="E71" s="699"/>
      <c r="F71" s="144"/>
      <c r="G71" s="144"/>
      <c r="H71" s="200"/>
      <c r="I71" s="138"/>
      <c r="J71" s="1"/>
      <c r="K71" s="210" t="str">
        <f t="shared" ref="K71" si="30">IF(F71="Teksi (Dengan Resit)",IF(ISBLANK(H71),"",H71&amp;","&amp;" "),"")</f>
        <v/>
      </c>
      <c r="L71" s="211" t="str">
        <f t="shared" ref="L71" si="31">IF(F71="MRT / LRT / Monorail",IF(ISBLANK(H71),"",H71&amp;","&amp;" "),"")</f>
        <v/>
      </c>
      <c r="M71" s="211" t="str">
        <f t="shared" ref="M71" si="32">IF(F71="KLIA Exspress (ERL)",IF(ISBLANK(H71),"",H71&amp;","&amp;" "),"")</f>
        <v/>
      </c>
      <c r="N71" s="211" t="str">
        <f t="shared" ref="N71" si="33">IF(F71="Keretapi",IF(ISBLANK(H71),"",H71&amp;","&amp;" "),"")</f>
        <v/>
      </c>
      <c r="O71" s="211" t="str">
        <f t="shared" ref="O71" si="34">IF(F71="Kapal Terbang (Perniagaan)",IF(ISBLANK(H71),"",H71&amp;","&amp;" "),"")</f>
        <v/>
      </c>
      <c r="P71" s="211" t="str">
        <f t="shared" ref="P71" si="35">IF(F71="Kapal Terbang (Kelas 1)",IF(ISBLANK(H71),"",H71&amp;","&amp;" "),"")</f>
        <v/>
      </c>
      <c r="Q71" s="211" t="str">
        <f t="shared" ref="Q71" si="36">IF(F71="Kapal Terbang (Ekonomi)",IF(ISBLANK(H71),"",H71&amp;","&amp;" "),"")</f>
        <v/>
      </c>
      <c r="R71" s="211" t="str">
        <f t="shared" ref="R71" si="37">IF(F71="Kapal Laut (Kelas 2)",IF(ISBLANK(H71),"",H71&amp;","&amp;" "),"")</f>
        <v/>
      </c>
      <c r="S71" s="211" t="str">
        <f t="shared" ref="S71" si="38">IF(F71="Kapal Laut (Kelas 1)",IF(ISBLANK(H71),"",H71&amp;","&amp;" "),"")</f>
        <v/>
      </c>
      <c r="T71" s="211" t="str">
        <f t="shared" ref="T71" si="39">IF(F71="Feri (Kelas 2)",IF(ISBLANK(H71),"",H71&amp;","&amp;" "),"")</f>
        <v/>
      </c>
      <c r="U71" s="211" t="str">
        <f t="shared" ref="U71" si="40">IF(F71="Feri (Kelas 1)",IF(ISBLANK(H71),"",H71&amp;","&amp;" "),"")</f>
        <v/>
      </c>
      <c r="V71" s="211" t="str">
        <f t="shared" ref="V71" si="41">IF(F71="Bot",IF(ISBLANK(H71),"",H71&amp;","&amp;" "),"")</f>
        <v/>
      </c>
      <c r="W71" s="211" t="str">
        <f t="shared" ref="W71" si="42">IF(F71="Bas Henti-Henti",IF(ISBLANK(H71),"",H71&amp;","&amp;" "),"")</f>
        <v/>
      </c>
      <c r="X71" s="211" t="str">
        <f t="shared" ref="X71" si="43">IF(F71="Bas Ekspress",IF(ISBLANK(H71),"",H71&amp;","&amp;" "),"")</f>
        <v/>
      </c>
      <c r="Y71" s="211" t="str">
        <f t="shared" ref="Y71" si="44">IF(ISERROR(SEARCH("*Hotel*",F71,1)),"",IF(ISBLANK(H71),"",H71&amp;","&amp;" "))</f>
        <v/>
      </c>
      <c r="Z71" s="211" t="str">
        <f t="shared" ref="Z71" si="45">IF(F71="Tol (Bayaran Tunai)",IF(ISBLANK(H71),"",H71&amp;","&amp;" "),"")</f>
        <v/>
      </c>
      <c r="AA71" s="211" t="str">
        <f t="shared" ref="AA71" si="46">IF(F71="Tol (Touch &amp; Go)",IF(ISBLANK(H71),"",H71&amp;","&amp;" "),"")</f>
        <v/>
      </c>
      <c r="AB71" s="211" t="str">
        <f t="shared" ref="AB71" si="47">IF(F71="Letak Kenderaan (Parking)",IF(ISBLANK(H71),"",H71&amp;","&amp;" "),"")</f>
        <v/>
      </c>
      <c r="AC71" s="211" t="str">
        <f t="shared" ref="AC71" si="48">IF(F71="Dobi (Menginap lebih 3 hari)",IF(ISBLANK(H71),"",H71&amp;","&amp;" "),"")</f>
        <v/>
      </c>
      <c r="AD71" s="211" t="str">
        <f t="shared" ref="AD71" si="49">IF(F71="Yuran Pendaftaran",IF(ISBLANK(H71),"",H71&amp;","&amp;" "),"")</f>
        <v/>
      </c>
      <c r="AE71" s="211" t="str">
        <f t="shared" ref="AE71" si="50">IF(F71="Telefon (Urusan Rasmi)",IF(ISBLANK(H71),"",H71&amp;","&amp;" "),"")</f>
        <v/>
      </c>
      <c r="AF71" s="211" t="str">
        <f t="shared" ref="AF71" si="51">IF(F71="Faksimili (Urusan Rasmi)",IF(ISBLANK(H71),"",H71&amp;","&amp;" "),"")</f>
        <v/>
      </c>
      <c r="AG71" s="211" t="str">
        <f t="shared" ref="AG71" si="52">IF(F71="Cukai Lapangan Terbang (Airport Tax)",IF(ISBLANK(H71),"",H71&amp;","&amp;" "),"")</f>
        <v/>
      </c>
      <c r="AH71" s="211" t="str">
        <f t="shared" ref="AH71" si="53">IF(F71="Excess Baggage (Barang Rasmi)",IF(ISBLANK(H71),"",H71&amp;","&amp;" "),"")</f>
        <v/>
      </c>
      <c r="AI71" s="211" t="str">
        <f t="shared" ref="AI71" si="54">IF(F71="Change Fees (Sebab Rasmi)",IF(ISBLANK(H71),"",H71&amp;","&amp;" "),"")</f>
        <v/>
      </c>
      <c r="AJ71" s="211" t="str">
        <f t="shared" ref="AJ71" si="55">IF(F71="Pos/Courier (Urusan Rasmi)",IF(ISBLANK(H71),"",H71&amp;","&amp;" "),"")</f>
        <v/>
      </c>
      <c r="AK71" s="211" t="str">
        <f t="shared" ref="AK71" si="56">IF(F71="Cukai Barangan &amp; Perkhidmatan (GST)",IF(ISBLANK(H71),"",H71&amp;","&amp;" "),"")</f>
        <v/>
      </c>
      <c r="AL71" s="211" t="str">
        <f t="shared" ref="AL71" si="57">IF(F71="Caj Perkhidmatan (Service Charge)",IF(ISBLANK(H71),"",H71&amp;","&amp;" "),"")</f>
        <v/>
      </c>
      <c r="AM71" s="211" t="str">
        <f t="shared" ref="AM71" si="58">IF(F71="Insuran Kemalangan Diri (PA)",IF(ISBLANK(H71),"",H71&amp;","&amp;" "),"")</f>
        <v/>
      </c>
      <c r="AN71" s="207" t="str">
        <f t="shared" ref="AN71" si="59">IF(F71="Pembaharuan Passport / VISA",IF(ISBLANK(H71),"",H71&amp;","&amp;" "),"")</f>
        <v/>
      </c>
    </row>
    <row r="72" spans="1:40" ht="24" customHeight="1" thickTop="1" thickBot="1" x14ac:dyDescent="0.25">
      <c r="A72" s="653" t="s">
        <v>657</v>
      </c>
      <c r="B72" s="654"/>
      <c r="C72" s="654"/>
      <c r="D72" s="655"/>
      <c r="E72" s="75">
        <f>SUM(E6:E71)</f>
        <v>0</v>
      </c>
      <c r="F72" s="462"/>
      <c r="G72" s="463"/>
      <c r="H72" s="463"/>
      <c r="I72" s="464"/>
      <c r="J72" s="1"/>
      <c r="K72" s="206" t="str">
        <f>K6&amp;K7&amp;K8&amp;K9&amp;K10&amp;K11&amp;K13&amp;K12&amp;K14&amp;K15&amp;K16&amp;K17&amp;K18&amp;K19&amp;K20&amp;K21&amp;K22&amp;K23&amp;K24&amp;K25&amp;K26&amp;K27&amp;K28&amp;K29&amp;K30&amp;K31&amp;K32&amp;K33&amp;K34&amp;K35&amp;K36&amp;K37&amp;K38&amp;K40&amp;K39&amp;K41&amp;K42&amp;K43&amp;K44&amp;K46&amp;K45&amp;K47&amp;K48&amp;K49&amp;K50&amp;K51&amp;K52&amp;K53&amp;K54&amp;K55&amp;K56&amp;K57&amp;K58&amp;K59&amp;K60&amp;K62&amp;K61&amp;K63&amp;K64&amp;K65&amp;K66&amp;K67&amp;K68&amp;K69&amp;K70&amp;K71</f>
        <v/>
      </c>
      <c r="L72" s="206" t="str">
        <f t="shared" ref="L72:AI72" si="60">L6&amp;L7&amp;L8&amp;L9&amp;L10&amp;L11&amp;L13&amp;L12&amp;L14&amp;L15&amp;L16&amp;L17&amp;L18&amp;L19&amp;L20&amp;L21&amp;L22&amp;L23&amp;L24&amp;L25&amp;L26&amp;L27&amp;L28&amp;L29&amp;L30&amp;L31&amp;L32&amp;L33&amp;L34&amp;L35&amp;L36&amp;L37&amp;L38&amp;L40&amp;L39&amp;L41&amp;L42&amp;L43&amp;L44&amp;L46&amp;L45&amp;L47&amp;L48&amp;L49&amp;L50&amp;L51&amp;L52&amp;L53&amp;L54&amp;L55&amp;L56&amp;L57&amp;L58&amp;L59&amp;L60&amp;L62&amp;L61&amp;L63&amp;L64&amp;L65&amp;L66&amp;L67&amp;L68&amp;L69&amp;L70&amp;L71</f>
        <v/>
      </c>
      <c r="M72" s="206" t="str">
        <f t="shared" si="60"/>
        <v/>
      </c>
      <c r="N72" s="206" t="str">
        <f t="shared" si="60"/>
        <v/>
      </c>
      <c r="O72" s="206" t="str">
        <f t="shared" si="60"/>
        <v/>
      </c>
      <c r="P72" s="206" t="str">
        <f t="shared" si="60"/>
        <v/>
      </c>
      <c r="Q72" s="206" t="str">
        <f t="shared" si="60"/>
        <v/>
      </c>
      <c r="R72" s="206" t="str">
        <f t="shared" si="60"/>
        <v/>
      </c>
      <c r="S72" s="206" t="str">
        <f t="shared" si="60"/>
        <v/>
      </c>
      <c r="T72" s="206" t="str">
        <f t="shared" si="60"/>
        <v/>
      </c>
      <c r="U72" s="206" t="str">
        <f t="shared" si="60"/>
        <v/>
      </c>
      <c r="V72" s="206" t="str">
        <f t="shared" si="60"/>
        <v/>
      </c>
      <c r="W72" s="206" t="str">
        <f t="shared" si="60"/>
        <v/>
      </c>
      <c r="X72" s="206" t="str">
        <f t="shared" si="60"/>
        <v/>
      </c>
      <c r="Y72" s="206" t="str">
        <f t="shared" si="60"/>
        <v/>
      </c>
      <c r="Z72" s="206" t="str">
        <f t="shared" si="60"/>
        <v/>
      </c>
      <c r="AA72" s="206" t="str">
        <f t="shared" si="60"/>
        <v/>
      </c>
      <c r="AB72" s="206" t="str">
        <f t="shared" si="60"/>
        <v/>
      </c>
      <c r="AC72" s="206" t="str">
        <f t="shared" si="60"/>
        <v/>
      </c>
      <c r="AD72" s="206" t="str">
        <f t="shared" si="60"/>
        <v/>
      </c>
      <c r="AE72" s="206" t="str">
        <f t="shared" si="60"/>
        <v/>
      </c>
      <c r="AF72" s="206" t="str">
        <f t="shared" si="60"/>
        <v/>
      </c>
      <c r="AG72" s="206" t="str">
        <f t="shared" si="60"/>
        <v/>
      </c>
      <c r="AH72" s="206" t="str">
        <f t="shared" si="60"/>
        <v/>
      </c>
      <c r="AI72" s="206" t="str">
        <f t="shared" si="60"/>
        <v/>
      </c>
      <c r="AJ72" s="206" t="str">
        <f>AJ6&amp;AJ7&amp;AJ8&amp;AJ9&amp;AJ10&amp;AJ11&amp;AJ13&amp;AJ12&amp;AJ14&amp;AJ15&amp;AJ16&amp;AJ17&amp;AJ18&amp;AJ19&amp;AJ20&amp;AJ21&amp;AJ22&amp;AJ23&amp;AJ24&amp;AJ25&amp;AJ26&amp;AJ27&amp;AJ28&amp;AJ29&amp;AJ30&amp;AJ31&amp;AJ32&amp;AJ33&amp;AJ34&amp;AJ35&amp;AJ36&amp;AJ37&amp;AJ38&amp;AJ40&amp;AJ39&amp;AJ41&amp;AJ42&amp;AJ43&amp;AJ44&amp;AJ46&amp;AJ45&amp;AJ47&amp;AJ48&amp;AJ49&amp;AJ50&amp;AJ51&amp;AJ52&amp;AJ53&amp;AJ54&amp;AJ55&amp;AJ56&amp;AJ57&amp;AJ58&amp;AJ59&amp;AJ60&amp;AJ62&amp;AJ61&amp;AJ63&amp;AJ64&amp;AJ65&amp;AJ66&amp;AJ67&amp;AJ68&amp;AJ69&amp;AJ70&amp;AJ71</f>
        <v/>
      </c>
      <c r="AK72" s="206" t="str">
        <f>AK6&amp;AK7&amp;AK8&amp;AK9&amp;AK10&amp;AK11&amp;AK13&amp;AK12&amp;AK14&amp;AK15&amp;AK16&amp;AK17&amp;AK18&amp;AK19&amp;AK20&amp;AK21&amp;AK22&amp;AK23&amp;AK24&amp;AK25&amp;AK26&amp;AK27&amp;AK28&amp;AK29&amp;AK30&amp;AK31&amp;AK32&amp;AK33&amp;AK34&amp;AK35&amp;AK36&amp;AK37&amp;AK38&amp;AK40&amp;AK39&amp;AK41&amp;AK42&amp;AK43&amp;AK44&amp;AK46&amp;AK45&amp;AK47&amp;AK48&amp;AK49&amp;AK50&amp;AK51&amp;AK52&amp;AK53&amp;AK54&amp;AK55&amp;AK56&amp;AK57&amp;AK58&amp;AK59&amp;AK60&amp;AK62&amp;AK61&amp;AK63&amp;AK64&amp;AK65&amp;AK66&amp;AK67&amp;AK68&amp;AK69&amp;AK70&amp;AK71</f>
        <v/>
      </c>
      <c r="AL72" s="206" t="str">
        <f t="shared" ref="AL72:AN72" si="61">AL6&amp;AL7&amp;AL8&amp;AL9&amp;AL10&amp;AL11&amp;AL13&amp;AL12&amp;AL14&amp;AL15&amp;AL16&amp;AL17&amp;AL18&amp;AL19&amp;AL20&amp;AL21&amp;AL22&amp;AL23&amp;AL24&amp;AL25&amp;AL26&amp;AL27&amp;AL28&amp;AL29&amp;AL30&amp;AL31&amp;AL32&amp;AL33&amp;AL34&amp;AL35&amp;AL36&amp;AL37&amp;AL38&amp;AL40&amp;AL39&amp;AL41&amp;AL42&amp;AL43&amp;AL44&amp;AL46&amp;AL45&amp;AL47&amp;AL48&amp;AL49&amp;AL50&amp;AL51&amp;AL52&amp;AL53&amp;AL54&amp;AL55&amp;AL56&amp;AL57&amp;AL58&amp;AL59&amp;AL60&amp;AL62&amp;AL61&amp;AL63&amp;AL64&amp;AL65&amp;AL66&amp;AL67&amp;AL68&amp;AL69&amp;AL70&amp;AL71</f>
        <v/>
      </c>
      <c r="AM72" s="206" t="str">
        <f t="shared" si="61"/>
        <v/>
      </c>
      <c r="AN72" s="206" t="str">
        <f t="shared" si="61"/>
        <v/>
      </c>
    </row>
    <row r="73" spans="1:40" ht="7.5" customHeight="1" thickTop="1" x14ac:dyDescent="0.2">
      <c r="A73" s="439"/>
      <c r="B73" s="440"/>
      <c r="C73" s="441"/>
      <c r="D73" s="442"/>
      <c r="E73" s="442"/>
      <c r="F73" s="443"/>
      <c r="G73" s="443"/>
      <c r="H73" s="443"/>
      <c r="I73" s="444"/>
      <c r="J73" s="1"/>
      <c r="K73" s="1"/>
    </row>
    <row r="74" spans="1:40" s="53" customFormat="1" x14ac:dyDescent="0.2">
      <c r="A74" s="91" t="str">
        <f>"Tuntutan Perjalanan Dituntut oleh : "&amp;NAMA&amp;" (No.K/P: "&amp;IC&amp;")"</f>
        <v>Tuntutan Perjalanan Dituntut oleh :   (No.K/P: )</v>
      </c>
      <c r="B74" s="91"/>
      <c r="C74" s="91"/>
      <c r="D74" s="90"/>
      <c r="E74" s="445"/>
      <c r="F74" s="98"/>
      <c r="G74" s="98"/>
      <c r="H74" s="446"/>
      <c r="I74" s="447" t="str">
        <f>"Muka Surat (2"&amp;"/"&amp;IF(SUM('KENYATAAN TUNTUTAN PAGE 2'!I6:I71)=0,"3",IF(SUM('KENYATAAN TUNTUTAN PAGE 3'!I6:I71)=0,"4",IF(SUM('KENYATAAN TUNTUTAN PAGE 4'!I6:I71)=0,"5","6")))+2&amp;")"</f>
        <v>Muka Surat (2/5)</v>
      </c>
    </row>
    <row r="75" spans="1:40" hidden="1" x14ac:dyDescent="0.2">
      <c r="A75" s="97"/>
      <c r="B75" s="97"/>
      <c r="C75" s="97"/>
      <c r="D75" s="97"/>
      <c r="E75" s="97"/>
      <c r="F75" s="446"/>
      <c r="G75" s="446"/>
      <c r="H75" s="446"/>
      <c r="I75" s="448"/>
    </row>
    <row r="76" spans="1:40" hidden="1" x14ac:dyDescent="0.2">
      <c r="A76" s="338" t="s">
        <v>717</v>
      </c>
      <c r="B76" s="449"/>
      <c r="C76" s="97"/>
      <c r="D76" s="450"/>
      <c r="E76" s="338" t="s">
        <v>822</v>
      </c>
      <c r="F76" s="446"/>
      <c r="G76" s="446"/>
      <c r="H76" s="446"/>
      <c r="I76" s="448"/>
    </row>
    <row r="77" spans="1:40" hidden="1" x14ac:dyDescent="0.2">
      <c r="A77" s="451" t="s">
        <v>520</v>
      </c>
      <c r="B77" s="97"/>
      <c r="C77" s="446">
        <f>SUMIF(F6:F71,"Teksi (Tanpa Resit)",I6:I71)</f>
        <v>0</v>
      </c>
      <c r="D77" s="452" t="s">
        <v>718</v>
      </c>
      <c r="E77" s="453" t="s">
        <v>823</v>
      </c>
      <c r="F77" s="454">
        <f>COUNTIFS(F6:F71,"Makan Pagi (Semenanjung)",G6:G71,"Bertugas Rasmi")+COUNTIFS(F6:F71,"Makan Pagi (Semenanjung)",G6:G71,"Mesyuarat")+COUNTIFS(F6:F71,"Makan Pagi (Semenanjung)",G6:G71,"Persidangan")+COUNTIFS(F6:F71,"Makan Pagi (Semenanjung)",G6:G71,"Kursus Pra-Perkhidmatan")</f>
        <v>0</v>
      </c>
      <c r="G77" s="446"/>
      <c r="H77" s="446"/>
      <c r="I77" s="448"/>
    </row>
    <row r="78" spans="1:40" hidden="1" x14ac:dyDescent="0.2">
      <c r="A78" s="451" t="s">
        <v>521</v>
      </c>
      <c r="B78" s="97"/>
      <c r="C78" s="455">
        <f>SUMIF(F6:F71,"Teksi (Dengan Resit)",I6:I71)</f>
        <v>0</v>
      </c>
      <c r="D78" s="452" t="s">
        <v>719</v>
      </c>
      <c r="E78" s="453" t="s">
        <v>824</v>
      </c>
      <c r="F78" s="454">
        <f>COUNTIFS(F6:F71,"Makan Pagi (Sbh/Swk/Lbn)",G6:G71,"Bertugas Rasmi")+COUNTIFS(F6:F71,"Makan Pagi (Sbh/Swk/Lbn)",G6:G71,"Mesyuarat")+COUNTIFS(F6:F71,"Makan Pagi (Sbh/Swk/Lbn)",G6:G71,"Persidangan")+COUNTIFS(F6:F71,"Makan Pagi (Sbh/Swk/Lbn)",G6:G71,"Kursus Pra-Perkhidmatan")</f>
        <v>0</v>
      </c>
      <c r="G78" s="446"/>
      <c r="H78" s="446"/>
      <c r="I78" s="448"/>
    </row>
    <row r="79" spans="1:40" hidden="1" x14ac:dyDescent="0.2">
      <c r="A79" s="451" t="s">
        <v>675</v>
      </c>
      <c r="B79" s="97"/>
      <c r="C79" s="455">
        <f>SUMIF(F6:F71,"MRT / LRT / Monorail",I6:I71)</f>
        <v>0</v>
      </c>
      <c r="D79" s="452" t="s">
        <v>720</v>
      </c>
      <c r="E79" s="453" t="s">
        <v>825</v>
      </c>
      <c r="F79" s="454">
        <f>COUNTIFS(F6:F71,"Makan Tengahari (Semenanjung)",G6:G71,"Bertugas Rasmi")+COUNTIFS(F6:F71,"Makan Tengahari (Semenanjung)",G6:G71,"Mesyuarat")+COUNTIFS(F6:F71,"Makan Tengahari (Semenanjung)",G6:G71,"Persidangan")+COUNTIFS(F6:F71,"Makan Tengahari (Semenanjung)",G6:G71,"Kursus Pra-Perkhidmatan")</f>
        <v>0</v>
      </c>
      <c r="G79" s="446"/>
      <c r="H79" s="446"/>
      <c r="I79" s="448"/>
    </row>
    <row r="80" spans="1:40" hidden="1" x14ac:dyDescent="0.2">
      <c r="A80" s="451" t="s">
        <v>528</v>
      </c>
      <c r="B80" s="97"/>
      <c r="C80" s="455">
        <f>SUMIF(F6:F71,"KLIA Exspress (ERL)",I6:I71)</f>
        <v>0</v>
      </c>
      <c r="D80" s="452" t="s">
        <v>721</v>
      </c>
      <c r="E80" s="453" t="s">
        <v>826</v>
      </c>
      <c r="F80" s="454">
        <f>COUNTIFS(F6:F71,"Makan Tengahari (Sbh/Swk/Lbn)",G6:G71,"Bertugas Rasmi")+COUNTIFS(F6:F71,"Makan Tengahari (Sbh/Swk/Lbn)",G6:G71,"Mesyuarat")+COUNTIFS(F6:F71,"Makan Tengahari (Sbh/Swk/Lbn)",G6:G71,"Persidangan")+COUNTIFS(F6:F71,"Makan Tengahari (Sbh/Swk/Lbn)",G6:G71,"Kursus Pra-Perkhidmatan")</f>
        <v>0</v>
      </c>
      <c r="G80" s="446"/>
      <c r="H80" s="446"/>
      <c r="I80" s="448"/>
    </row>
    <row r="81" spans="1:9" hidden="1" x14ac:dyDescent="0.2">
      <c r="A81" s="451" t="s">
        <v>522</v>
      </c>
      <c r="B81" s="97"/>
      <c r="C81" s="455">
        <f>SUMIF(F6:F71,"Keretapi",I6:I71)</f>
        <v>0</v>
      </c>
      <c r="D81" s="452" t="s">
        <v>722</v>
      </c>
      <c r="E81" s="453" t="s">
        <v>827</v>
      </c>
      <c r="F81" s="454">
        <f>COUNTIFS(F6:F71,"Makan Malam (Semenanjung)",G6:G71,"Bertugas Rasmi")+COUNTIFS(F6:F71,"Makan Malam (Semenanjung)",G6:G71,"Mesyuarat")+COUNTIFS(F6:F71,"Makan Malam (Semenanjung)",G6:G71,"Persidangan")+COUNTIFS(F6:F71,"Makan Malam (Semenanjung)",G6:G71,"Kursus Pra-Perkhidmatan")</f>
        <v>0</v>
      </c>
      <c r="G81" s="446"/>
      <c r="H81" s="446"/>
      <c r="I81" s="448"/>
    </row>
    <row r="82" spans="1:9" hidden="1" x14ac:dyDescent="0.2">
      <c r="A82" s="451" t="s">
        <v>600</v>
      </c>
      <c r="B82" s="97"/>
      <c r="C82" s="455">
        <f>SUMIF(F6:F71,"Kapal Terbang (Perniagaan)",I6:I71)</f>
        <v>0</v>
      </c>
      <c r="D82" s="452" t="s">
        <v>723</v>
      </c>
      <c r="E82" s="453" t="s">
        <v>828</v>
      </c>
      <c r="F82" s="454">
        <f>COUNTIFS(F6:F71,"Makan Malam (Sbh/Swk/Lbn)",G6:G71,"Bertugas Rasmi")+COUNTIFS(F6:F71,"Makan Malam (Sbh/Swk/Lbn)",G6:G71,"Mesyuarat")+COUNTIFS(F6:F71,"Makan Malam (Sbh/Swk/Lbn)",G6:G71,"Persidangan")+COUNTIFS(F6:F71,"Makan Malam (Sbh/Swk/Lbn)",G6:G71,"Kursus Pra-Perkhidmatan")</f>
        <v>0</v>
      </c>
      <c r="G82" s="446"/>
      <c r="H82" s="446"/>
      <c r="I82" s="448"/>
    </row>
    <row r="83" spans="1:9" hidden="1" x14ac:dyDescent="0.2">
      <c r="A83" s="451" t="s">
        <v>601</v>
      </c>
      <c r="B83" s="97"/>
      <c r="C83" s="455">
        <f>SUMIF(F6:F71,"Kapal Terbang (Kelas 1)",I6:I71)</f>
        <v>0</v>
      </c>
      <c r="D83" s="452" t="s">
        <v>724</v>
      </c>
      <c r="E83" s="90"/>
      <c r="F83" s="446"/>
      <c r="G83" s="446"/>
      <c r="H83" s="446"/>
      <c r="I83" s="448"/>
    </row>
    <row r="84" spans="1:9" hidden="1" x14ac:dyDescent="0.2">
      <c r="A84" s="451" t="s">
        <v>599</v>
      </c>
      <c r="B84" s="97"/>
      <c r="C84" s="455">
        <f>SUMIF(F6:F71,"Kapal Terbang (Ekonomi)",I6:I71)</f>
        <v>0</v>
      </c>
      <c r="D84" s="452" t="s">
        <v>725</v>
      </c>
      <c r="E84" s="453" t="s">
        <v>829</v>
      </c>
      <c r="F84" s="454">
        <f>COUNTIFS(F6:F71,"Makan Pagi (Semenanjung)",G6:G71,"Kursus")+COUNTIFS(F6:F71,"Makan Pagi (Semenanjung)",G6:G71,"Bengkel")+COUNTIFS(F6:F71,"Makan Pagi (Semenanjung)",G6:G71,"Seminar")+COUNTIFS(F6:F71,"Makan Pagi (Semenanjung)",G6:G71,"Latihan")</f>
        <v>0</v>
      </c>
      <c r="G84" s="446"/>
      <c r="H84" s="446"/>
      <c r="I84" s="448"/>
    </row>
    <row r="85" spans="1:9" hidden="1" x14ac:dyDescent="0.2">
      <c r="A85" s="451" t="s">
        <v>519</v>
      </c>
      <c r="B85" s="97"/>
      <c r="C85" s="455">
        <f>SUMIF(F6:F71,"Bas Henti-Henti",I6:I71)</f>
        <v>0</v>
      </c>
      <c r="D85" s="452" t="s">
        <v>726</v>
      </c>
      <c r="E85" s="453" t="s">
        <v>830</v>
      </c>
      <c r="F85" s="454">
        <f>COUNTIFS(F6:F71,"Makan Pagi (Sbh/Swk/Lbn)",G6:G71,"Kursus")+COUNTIFS(F6:F71,"Makan Pagi (Sbh/Swk/Lbn)",G6:G71,"Bengkel")+COUNTIFS(F6:F71,"Makan Pagi (Sbh/Swk/Lbn)",G6:G71,"Seminar")+COUNTIFS(F6:F71,"Makan Pagi (Sbh/Swk/Lbn)",G6:G71,"Latihan")</f>
        <v>0</v>
      </c>
      <c r="G85" s="446"/>
      <c r="H85" s="446"/>
      <c r="I85" s="448"/>
    </row>
    <row r="86" spans="1:9" hidden="1" x14ac:dyDescent="0.2">
      <c r="A86" s="451" t="s">
        <v>518</v>
      </c>
      <c r="B86" s="97"/>
      <c r="C86" s="455">
        <f>SUMIF(F6:F71,"Bas Ekspress",I6:I71)</f>
        <v>0</v>
      </c>
      <c r="D86" s="452" t="s">
        <v>727</v>
      </c>
      <c r="E86" s="453" t="s">
        <v>831</v>
      </c>
      <c r="F86" s="454">
        <f>COUNTIFS(F6:F71,"Makan Tengahari (Semenanjung)",G6:G71,"Kursus")+COUNTIFS(F6:F71,"Makan Tengahari (Semenanjung)",G6:G71,"Bengkel")+COUNTIFS(F6:F71,"Makan Tengahari (Semenanjung)",G6:G71,"Seminar")+COUNTIFS(F6:F71,"Makan Tengahari (Semenanjung)",G6:G71,"Latihan")</f>
        <v>0</v>
      </c>
      <c r="G86" s="446"/>
      <c r="H86" s="446"/>
      <c r="I86" s="448"/>
    </row>
    <row r="87" spans="1:9" hidden="1" x14ac:dyDescent="0.2">
      <c r="A87" s="451" t="s">
        <v>603</v>
      </c>
      <c r="B87" s="97"/>
      <c r="C87" s="455">
        <f>SUMIF(F6:F71,"Kapal Laut (Kelas 2)",I6:I71)</f>
        <v>0</v>
      </c>
      <c r="D87" s="452" t="s">
        <v>728</v>
      </c>
      <c r="E87" s="453" t="s">
        <v>832</v>
      </c>
      <c r="F87" s="454">
        <f>COUNTIFS(F6:F71,"Makan Tengahari (Sbh/Swk/Lbn)",G6:G71,"Kursus")+COUNTIFS(F6:F71,"Makan Tengahari (Sbh/Swk/Lbn)",G6:G71,"Bengkel")+COUNTIFS(F6:F71,"Makan Tengahari (Sbh/Swk/Lbn)",G6:G71,"Seminar")+COUNTIFS(F6:F71,"Makan Tengahari (Sbh/Swk/Lbn)",G6:G71,"Latihan")</f>
        <v>0</v>
      </c>
      <c r="G87" s="446"/>
      <c r="H87" s="446"/>
      <c r="I87" s="448"/>
    </row>
    <row r="88" spans="1:9" hidden="1" x14ac:dyDescent="0.2">
      <c r="A88" s="451" t="s">
        <v>602</v>
      </c>
      <c r="B88" s="97"/>
      <c r="C88" s="455">
        <f>SUMIF(F6:F71,"Kapal Laut (Kelas 1)",I6:I71)</f>
        <v>0</v>
      </c>
      <c r="D88" s="452" t="s">
        <v>729</v>
      </c>
      <c r="E88" s="453" t="s">
        <v>833</v>
      </c>
      <c r="F88" s="454">
        <f>COUNTIFS(F6:F71,"Makan Malam (Semenanjung)",G6:G71,"Kursus")+COUNTIFS(F6:F71,"Makan Malam (Semenanjung)",G6:G71,"Bengkel")+COUNTIFS(F6:F71,"Makan Malam (Semenanjung)",G6:G71,"Seminar")+COUNTIFS(F6:F71,"Makan Malam (Semenanjung)",G6:G71,"Latihan")</f>
        <v>0</v>
      </c>
      <c r="G88" s="446"/>
      <c r="H88" s="446"/>
      <c r="I88" s="448"/>
    </row>
    <row r="89" spans="1:9" hidden="1" x14ac:dyDescent="0.2">
      <c r="A89" s="451" t="s">
        <v>605</v>
      </c>
      <c r="B89" s="97"/>
      <c r="C89" s="455">
        <f>SUMIF(F6:F71,"Feri (Kelas 2)",I6:I71)</f>
        <v>0</v>
      </c>
      <c r="D89" s="452" t="s">
        <v>730</v>
      </c>
      <c r="E89" s="453" t="s">
        <v>834</v>
      </c>
      <c r="F89" s="454">
        <f>COUNTIFS(F6:F71,"Makan Malam (Sbh/Swk/Lbn)",G6:G71,"Kursus")+COUNTIFS(F6:F71,"Makan Malam (Sbh/Swk/Lbn)",G6:G71,"Bengkel")+COUNTIFS(F6:F71,"Makan Malam (Sbh/Swk/Lbn)",G6:G71,"Seminar")+COUNTIFS(F6:F71,"Makan Malam (Sbh/Swk/Lbn)",G6:G71,"Latihan")</f>
        <v>0</v>
      </c>
      <c r="G89" s="446"/>
      <c r="H89" s="446"/>
      <c r="I89" s="448"/>
    </row>
    <row r="90" spans="1:9" hidden="1" x14ac:dyDescent="0.2">
      <c r="A90" s="451" t="s">
        <v>604</v>
      </c>
      <c r="B90" s="97"/>
      <c r="C90" s="455">
        <f>SUMIF(F6:F71,"Feri (Kelas 1)",I6:I71)</f>
        <v>0</v>
      </c>
      <c r="D90" s="452" t="s">
        <v>731</v>
      </c>
      <c r="E90" s="90"/>
      <c r="F90" s="446"/>
      <c r="G90" s="446"/>
      <c r="H90" s="446"/>
      <c r="I90" s="448"/>
    </row>
    <row r="91" spans="1:9" hidden="1" x14ac:dyDescent="0.2">
      <c r="A91" s="451" t="s">
        <v>526</v>
      </c>
      <c r="B91" s="97"/>
      <c r="C91" s="455">
        <f>SUMIF(F6:F71,"Bot",I6:I71)</f>
        <v>0</v>
      </c>
      <c r="D91" s="452" t="s">
        <v>732</v>
      </c>
      <c r="E91" s="453" t="s">
        <v>871</v>
      </c>
      <c r="F91" s="454">
        <f>COUNTIFS(F6:F71,"Elaun Harian (Semenanjung)",G6:G71,"Bertugas Rasmi")+COUNTIFS(F6:F71,"Elaun Harian (Semenanjung)",G6:G71,"Mesyuarat")+COUNTIFS(F6:F71,"Elaun Harian (Semenanjung)",G6:G71,"Persidangan")+COUNTIFS(F6:F71,"Elaun Harian (Semenanjung)",G6:G71,"Kursus Pra-Perkhidmatan")</f>
        <v>0</v>
      </c>
      <c r="G91" s="446"/>
      <c r="H91" s="446"/>
      <c r="I91" s="448"/>
    </row>
    <row r="92" spans="1:9" hidden="1" x14ac:dyDescent="0.2">
      <c r="A92" s="97"/>
      <c r="B92" s="97"/>
      <c r="C92" s="456"/>
      <c r="D92" s="456"/>
      <c r="E92" s="453" t="s">
        <v>872</v>
      </c>
      <c r="F92" s="454">
        <f>COUNTIFS(F6:F71,"Elaun Harian (Sbh/Swk/Lbn)",G6:G71,"Bertugas Rasmi")+COUNTIFS(F6:F71,"Elaun Harian (Sbh/Swk/Lbn)",G6:G71,"Mesyuarat")+COUNTIFS(F6:F71,"Elaun Harian (Sbh/Swk/Lbn)",G6:G71,"Persidangan")+COUNTIFS(F6:F71,"Elaun Harian (Sbh/Swk/Lbn)",G6:G71,"Kursus Pra-Perkhidmatan")</f>
        <v>0</v>
      </c>
      <c r="G92" s="446"/>
      <c r="H92" s="446"/>
      <c r="I92" s="448"/>
    </row>
    <row r="93" spans="1:9" hidden="1" x14ac:dyDescent="0.2">
      <c r="A93" s="451" t="s">
        <v>543</v>
      </c>
      <c r="B93" s="97"/>
      <c r="C93" s="446">
        <f>SUMIF(F6:F71,"Tol (Bayaran Tunai)",I6:I71)</f>
        <v>0</v>
      </c>
      <c r="D93" s="456" t="s">
        <v>778</v>
      </c>
      <c r="E93" s="453"/>
      <c r="F93" s="446"/>
      <c r="G93" s="446"/>
      <c r="H93" s="446"/>
      <c r="I93" s="448"/>
    </row>
    <row r="94" spans="1:9" hidden="1" x14ac:dyDescent="0.2">
      <c r="A94" s="451" t="s">
        <v>530</v>
      </c>
      <c r="B94" s="97"/>
      <c r="C94" s="446">
        <f>SUMIF(F6:F71,"Tol (Touch &amp; Go)",I6:I71)</f>
        <v>0</v>
      </c>
      <c r="D94" s="456" t="s">
        <v>779</v>
      </c>
      <c r="E94" s="453" t="s">
        <v>873</v>
      </c>
      <c r="F94" s="454">
        <f>COUNTIFS(F6:F71,"Elaun Harian (Semenanjung)",G6:G71,"Kursus")+COUNTIFS(F6:F71,"Elaun Harian (Semenanjung)",G6:G71,"Bengkel")+COUNTIFS(F6:F71,"Elaun Harian (Semenanjung)",G6:G71,"Seminar")+COUNTIFS(F6:F71,"Elaun Harian (Semenanjung)",G6:G71,"Latihan")</f>
        <v>0</v>
      </c>
      <c r="G94" s="446"/>
      <c r="H94" s="446"/>
      <c r="I94" s="448"/>
    </row>
    <row r="95" spans="1:9" hidden="1" x14ac:dyDescent="0.2">
      <c r="A95" s="451" t="s">
        <v>696</v>
      </c>
      <c r="B95" s="97"/>
      <c r="C95" s="446">
        <f>SUMIF(F6:F71,"Letak Kenderaan (Parking)",I6:I71)</f>
        <v>0</v>
      </c>
      <c r="D95" s="456" t="s">
        <v>780</v>
      </c>
      <c r="E95" s="453" t="s">
        <v>874</v>
      </c>
      <c r="F95" s="454">
        <f>COUNTIFS(F6:F71,"Elaun Harian (Sbh/Swk/Lbn)",G6:G71,"Kursus")+COUNTIFS(F6:F71,"Elaun Harian (Sbh/Swk/Lbn)",G6:G71,"Bengkel")+COUNTIFS(F6:F71,"Elaun Harian (Sbh/Swk/Lbn)",G6:G71,"Seminar")+COUNTIFS(F6:F71,"Elaun Harian (Sbh/Swk/Lbn)",G6:G71,"Latihan")</f>
        <v>0</v>
      </c>
      <c r="G95" s="446"/>
      <c r="H95" s="446"/>
      <c r="I95" s="448"/>
    </row>
    <row r="96" spans="1:9" hidden="1" x14ac:dyDescent="0.2">
      <c r="A96" s="451" t="s">
        <v>606</v>
      </c>
      <c r="B96" s="97"/>
      <c r="C96" s="446">
        <f>SUMIF(F6:F71,"Dobi (Menginap lebih 3 hari)",I6:I71)</f>
        <v>0</v>
      </c>
      <c r="D96" s="456" t="s">
        <v>781</v>
      </c>
      <c r="E96" s="90"/>
      <c r="F96" s="446"/>
      <c r="G96" s="446"/>
      <c r="H96" s="446"/>
      <c r="I96" s="448"/>
    </row>
    <row r="97" spans="1:9" hidden="1" x14ac:dyDescent="0.2">
      <c r="A97" s="451" t="s">
        <v>531</v>
      </c>
      <c r="B97" s="97"/>
      <c r="C97" s="446">
        <f>SUMIF(F6:F71,"Yuran Pendaftaran",I6:I71)</f>
        <v>0</v>
      </c>
      <c r="D97" s="456" t="s">
        <v>782</v>
      </c>
      <c r="E97" s="338" t="s">
        <v>887</v>
      </c>
      <c r="F97" s="446"/>
      <c r="G97" s="446"/>
      <c r="H97" s="446"/>
      <c r="I97" s="448"/>
    </row>
    <row r="98" spans="1:9" hidden="1" x14ac:dyDescent="0.2">
      <c r="A98" s="451" t="s">
        <v>532</v>
      </c>
      <c r="B98" s="97"/>
      <c r="C98" s="446">
        <f>SUMIF(F6:F71,"Telefon (Urusan Rasmi)",I6:I71)</f>
        <v>0</v>
      </c>
      <c r="D98" s="456" t="s">
        <v>783</v>
      </c>
      <c r="E98" s="453" t="s">
        <v>888</v>
      </c>
      <c r="F98" s="454">
        <f>COUNTIFS(F6:F71,"Hotel (Standard) 1 Malam (Semenanjung)",G6:G71,"Bertugas Rasmi")+COUNTIFS(F6:F71,"Hotel (Standard) 1 Malam (Semenanjung)",G6:G71,"Mesyuarat")+COUNTIFS(F6:F71,"Hotel (Standard) 1 Malam (Semenanjung)",G6:G71,"Persidangan")+COUNTIFS(F6:F71,"Hotel (Standard) 1 Malam (Semenanjung)",G6:G71,"Kursus Pra-Perkhidmatan")</f>
        <v>0</v>
      </c>
      <c r="G98" s="446"/>
      <c r="H98" s="446"/>
      <c r="I98" s="448"/>
    </row>
    <row r="99" spans="1:9" hidden="1" x14ac:dyDescent="0.2">
      <c r="A99" s="451" t="s">
        <v>533</v>
      </c>
      <c r="B99" s="97"/>
      <c r="C99" s="446">
        <f>SUMIF(F6:F71,"Faksimili (Urusan Rasmi)",I6:I71)</f>
        <v>0</v>
      </c>
      <c r="D99" s="456" t="s">
        <v>784</v>
      </c>
      <c r="E99" s="453" t="s">
        <v>889</v>
      </c>
      <c r="F99" s="454">
        <f>COUNTIFS(F6:F71,"Hotel (Standard) 1 Malam (Sbh/Swk/Lbn)",G6:G71,"Bertugas Rasmi")+COUNTIFS(F6:F71,"Hotel (Standard) 1 Malam (Sbh/Swk/Lbn)",G6:G71,"Mesyuarat")+COUNTIFS(F6:F71,"Hotel (Standard) 1 Malam (Sbh/Swk/Lbn)",G6:G71,"Persidangan")+COUNTIFS(F6:F71,"Hotel (Standard) 1 Malam (Sbh/Swk/Lbn)",G6:G71,"Kursus Pra-Perkhidmatan")</f>
        <v>0</v>
      </c>
      <c r="G99" s="446"/>
      <c r="H99" s="446"/>
      <c r="I99" s="448"/>
    </row>
    <row r="100" spans="1:9" hidden="1" x14ac:dyDescent="0.2">
      <c r="A100" s="451" t="s">
        <v>607</v>
      </c>
      <c r="B100" s="97"/>
      <c r="C100" s="446">
        <f>SUMIF(F6:F71,"Cukai Lapangan Terbang (Airport Tax)",I6:I71)</f>
        <v>0</v>
      </c>
      <c r="D100" s="456" t="s">
        <v>785</v>
      </c>
      <c r="E100" s="453" t="s">
        <v>890</v>
      </c>
      <c r="F100" s="454">
        <f>COUNTIFS(F6:F71,"Hotel (Superior) 1 Malam (Semenanjung)",G6:G71,"Bertugas Rasmi")+COUNTIFS(F6:F71,"Hotel (Superior) 1 Malam (Semenanjung)",G6:G71,"Mesyuarat")+COUNTIFS(F6:F71,"Hotel (Superior) 1 Malam (Semenanjung)",G6:G71,"Persidangan")+COUNTIFS(F6:F71,"Hotel (Superior) 1 Malam (Semenanjung)",G6:G71,"Kursus Pra-Perkhidmatan")</f>
        <v>0</v>
      </c>
      <c r="G100" s="446"/>
      <c r="H100" s="446"/>
      <c r="I100" s="448"/>
    </row>
    <row r="101" spans="1:9" hidden="1" x14ac:dyDescent="0.2">
      <c r="A101" s="451" t="s">
        <v>697</v>
      </c>
      <c r="B101" s="97"/>
      <c r="C101" s="446">
        <f>SUMIF(F6:F71,"Excess Baggage (Barang Rasmi)",I6:I71)</f>
        <v>0</v>
      </c>
      <c r="D101" s="456" t="s">
        <v>786</v>
      </c>
      <c r="E101" s="453" t="s">
        <v>891</v>
      </c>
      <c r="F101" s="454">
        <f>COUNTIFS(F6:F71,"Hotel (Superior) 1 Malam (Sbh/Swk/Lbn)",G6:G71,"Bertugas Rasmi")+COUNTIFS(F6:F71,"Hotel (Superior) 1 Malam (Sbh/Swk/Lbn)",G6:G71,"Mesyuarat")+COUNTIFS(F6:F71,"Hotel (Superior) 1 Malam (Sbh/Swk/Lbn)",G6:G71,"Persidangan")+COUNTIFS(F6:F71,"Hotel (Superior) 1 Malam (Sbh/Swk/Lbn)",G6:G71,"Kursus Pra-Perkhidmatan")</f>
        <v>0</v>
      </c>
      <c r="G101" s="446"/>
      <c r="H101" s="446"/>
      <c r="I101" s="448"/>
    </row>
    <row r="102" spans="1:9" hidden="1" x14ac:dyDescent="0.2">
      <c r="A102" s="451" t="s">
        <v>698</v>
      </c>
      <c r="B102" s="97"/>
      <c r="C102" s="446">
        <f>SUMIF(F6:F71,"Change Fees (Sebab Rasmi)",I6:I71)</f>
        <v>0</v>
      </c>
      <c r="D102" s="456" t="s">
        <v>787</v>
      </c>
      <c r="E102" s="453" t="s">
        <v>892</v>
      </c>
      <c r="F102" s="454">
        <f>COUNTIFS(F6:F71,"Hotel (Suite) 1 Malam (Semenanjung)",G6:G71,"Bertugas Rasmi")+COUNTIFS(F6:F71,"Hotel (Suite) 1 Malam (Semenanjung)",G6:G71,"Mesyuarat")+COUNTIFS(F6:F71,"Hotel (Suite) 1 Malam (Semenanjung)",G6:G71,"Persidangan")+COUNTIFS(F6:F71,"Hotel (Suite) 1 Malam (Semenanjung)",G6:G71,"Kursus Pra-Perkhidmatan")</f>
        <v>0</v>
      </c>
      <c r="G102" s="446"/>
      <c r="H102" s="446"/>
      <c r="I102" s="448"/>
    </row>
    <row r="103" spans="1:9" hidden="1" x14ac:dyDescent="0.2">
      <c r="A103" s="451" t="s">
        <v>609</v>
      </c>
      <c r="B103" s="97"/>
      <c r="C103" s="446">
        <f>SUMIF(F6:F71,"Pos/Courier (Urusan Rasmi)",I6:I71)</f>
        <v>0</v>
      </c>
      <c r="D103" s="456" t="s">
        <v>788</v>
      </c>
      <c r="E103" s="453" t="s">
        <v>893</v>
      </c>
      <c r="F103" s="454">
        <f>COUNTIFS(F6:F71,"Hotel (Suite) 1 Malam (Sbh/Swk/Lbn)",G6:G71,"Bertugas Rasmi")+COUNTIFS(F6:F71,"Hotel (Suite) 1 Malam (Sbh/Swk/Lbn)",G6:G71,"Mesyuarat")+COUNTIFS(F6:F71,"Hotel (Suite) 1 Malam (Sbh/Swk/Lbn)",G6:G71,"Persidangan")+COUNTIFS(F6:F71,"Hotel (Suite) 1 Malam (Sbh/Swk/Lbn)",G6:G71,"Kursus Pra-Perkhidmatan")</f>
        <v>0</v>
      </c>
      <c r="G103" s="446"/>
      <c r="H103" s="446"/>
      <c r="I103" s="448"/>
    </row>
    <row r="104" spans="1:9" ht="15.75" hidden="1" x14ac:dyDescent="0.2">
      <c r="A104" s="451" t="s">
        <v>1015</v>
      </c>
      <c r="B104" s="97"/>
      <c r="C104" s="455">
        <f>SUMIF(F6:F71,"Cukai Barangan &amp; Perkhidmatan (GST)",I6:I71)</f>
        <v>0</v>
      </c>
      <c r="D104" s="456" t="s">
        <v>1023</v>
      </c>
      <c r="E104" s="457"/>
      <c r="F104" s="446"/>
      <c r="G104" s="446"/>
      <c r="H104" s="446"/>
      <c r="I104" s="448"/>
    </row>
    <row r="105" spans="1:9" hidden="1" x14ac:dyDescent="0.2">
      <c r="A105" s="451" t="s">
        <v>1016</v>
      </c>
      <c r="B105" s="97"/>
      <c r="C105" s="455">
        <f>SUMIF(F6:F71,"Caj Perkhidmatan (Service Charge)",I6:I71)</f>
        <v>0</v>
      </c>
      <c r="D105" s="456" t="s">
        <v>1024</v>
      </c>
      <c r="E105" s="453" t="s">
        <v>894</v>
      </c>
      <c r="F105" s="454">
        <f>COUNTIFS(F6:F71,"Hotel (Standard) 1 Malam (Semenanjung)",G6:G71,"Kursus")+COUNTIFS(F6:F71,"Hotel (Standard) 1 Malam (Semenanjung)",G6:G71,"Bengkel")+COUNTIFS(F6:F71,"Hotel (Standard) 1 Malam (Semenanjung)",G6:G71,"Seminar")+COUNTIFS(F6:F71,"Hotel (Standard) 1 Malam (Semenanjung)",G6:G71,"Latihan")</f>
        <v>0</v>
      </c>
      <c r="G105" s="446"/>
      <c r="H105" s="446"/>
      <c r="I105" s="448"/>
    </row>
    <row r="106" spans="1:9" hidden="1" x14ac:dyDescent="0.2">
      <c r="A106" s="451" t="s">
        <v>1022</v>
      </c>
      <c r="B106" s="97"/>
      <c r="C106" s="455">
        <f>SUMIF(F6:F71,"Insuran Kemalangan Diri (PA)",I6:I71)</f>
        <v>0</v>
      </c>
      <c r="D106" s="456" t="s">
        <v>1025</v>
      </c>
      <c r="E106" s="453" t="s">
        <v>895</v>
      </c>
      <c r="F106" s="454">
        <f>COUNTIFS(F6:F71,"Hotel (Standard) 1 Malam (Sbh/Swk/Lbn)",G6:G71,"Kursus")+COUNTIFS(F6:F71,"Hotel (Standard) 1 Malam (Sbh/Swk/Lbn)",G6:G71,"Bengkel")+COUNTIFS(F6:F71,"Hotel (Standard) 1 Malam (Sbh/Swk/Lbn)",G6:G71,"Seminar")+COUNTIFS(F6:F71,"Hotel (Standard) 1 Malam (Sbh/Swk/Lbn)",G6:G71,"Latihan")</f>
        <v>0</v>
      </c>
      <c r="G106" s="446"/>
      <c r="H106" s="446"/>
      <c r="I106" s="448"/>
    </row>
    <row r="107" spans="1:9" hidden="1" x14ac:dyDescent="0.2">
      <c r="A107" s="451" t="s">
        <v>1019</v>
      </c>
      <c r="B107" s="97"/>
      <c r="C107" s="455">
        <f>SUMIF(F6:F71,"Pembaharuan Passport / VISA",I6:I71)</f>
        <v>0</v>
      </c>
      <c r="D107" s="456" t="s">
        <v>1026</v>
      </c>
      <c r="E107" s="453" t="s">
        <v>896</v>
      </c>
      <c r="F107" s="454">
        <f>COUNTIFS(F6:F71,"Hotel (Superior) 1 Malam (Semenanjung)",G6:G71,"Kursus")+COUNTIFS(F6:F71,"Hotel (Superior) 1 Malam (Semenanjung)",G6:G71,"Bengkel")+COUNTIFS(F6:F71,"Hotel (Superior) 1 Malam (Semenanjung)",G6:G71,"Seminar")+COUNTIFS(F6:F71,"Hotel (Superior) 1 Malam (Semenanjung)",G6:G71,"Latihan")</f>
        <v>0</v>
      </c>
      <c r="G107" s="446"/>
      <c r="H107" s="446"/>
      <c r="I107" s="448"/>
    </row>
    <row r="108" spans="1:9" hidden="1" x14ac:dyDescent="0.2">
      <c r="A108" s="97"/>
      <c r="B108" s="97"/>
      <c r="C108" s="97"/>
      <c r="D108" s="97"/>
      <c r="E108" s="453" t="s">
        <v>897</v>
      </c>
      <c r="F108" s="454">
        <f>COUNTIFS(F6:F71,"Hotel (Superior) 1 Malam (Sbh/Swk/Lbn)",G6:G71,"Kursus")+COUNTIFS(F6:F71,"Hotel (Superior) 1 Malam (Sbh/Swk/Lbn)",G6:G71,"Bengkel")+COUNTIFS(F6:F71,"Hotel (Superior) 1 Malam (Sbh/Swk/Lbn)",G6:G71,"Seminar")+COUNTIFS(F6:F71,"Hotel (Superior) 1 Malam (Sbh/Swk/Lbn)",G6:G71,"Latihan")</f>
        <v>0</v>
      </c>
      <c r="G108" s="446"/>
      <c r="H108" s="446"/>
      <c r="I108" s="448"/>
    </row>
    <row r="109" spans="1:9" hidden="1" x14ac:dyDescent="0.2">
      <c r="A109" s="97"/>
      <c r="B109" s="97"/>
      <c r="C109" s="97"/>
      <c r="D109" s="97"/>
      <c r="E109" s="453" t="s">
        <v>898</v>
      </c>
      <c r="F109" s="454">
        <f>COUNTIFS(F6:F71,"Hotel (Suite) 1 Malam (Semenanjung)",G6:G71,"Kursus")+COUNTIFS(F6:F71,"Hotel (Suite) 1 Malam (Semenanjung)",G6:G71,"Bengkel")+COUNTIFS(F6:F71,"Hotel (Suite) 1 Malam (Semenanjung)",G6:G71,"Seminar")+COUNTIFS(F6:F71,"Hotel (Suite) 1 Malam (Semenanjung)",G6:G71,"Latihan")</f>
        <v>0</v>
      </c>
      <c r="G109" s="446"/>
      <c r="H109" s="446"/>
      <c r="I109" s="448"/>
    </row>
    <row r="110" spans="1:9" hidden="1" x14ac:dyDescent="0.2">
      <c r="A110" s="97"/>
      <c r="B110" s="97"/>
      <c r="C110" s="97"/>
      <c r="D110" s="97"/>
      <c r="E110" s="453" t="s">
        <v>899</v>
      </c>
      <c r="F110" s="454">
        <f>COUNTIFS(F6:F71,"Hotel (Suite) 1 Malam (Sbh/Swk/Lbn)",G6:G71,"Kursus")+COUNTIFS(F6:F71,"Hotel (Suite) 1 Malam (Sbh/Swk/Lbn)",G6:G71,"Bengkel")+COUNTIFS(F6:F71,"Hotel (Suite) 1 Malam (Sbh/Swk/Lbn)",G6:G71,"Seminar")+COUNTIFS(F6:F71,"Hotel (Suite) 1 Malam (Sbh/Swk/Lbn)",G6:G71,"Latihan")</f>
        <v>0</v>
      </c>
      <c r="G110" s="446"/>
      <c r="H110" s="446"/>
      <c r="I110" s="448"/>
    </row>
    <row r="111" spans="1:9" hidden="1" x14ac:dyDescent="0.2">
      <c r="A111" s="97"/>
      <c r="B111" s="97"/>
      <c r="C111" s="97"/>
      <c r="D111" s="97"/>
      <c r="E111" s="97"/>
      <c r="F111" s="446"/>
      <c r="G111" s="446"/>
      <c r="H111" s="446"/>
      <c r="I111" s="448"/>
    </row>
    <row r="112" spans="1:9" hidden="1" x14ac:dyDescent="0.2">
      <c r="A112" s="97"/>
      <c r="B112" s="97"/>
      <c r="C112" s="97"/>
      <c r="D112" s="97"/>
      <c r="E112" s="456" t="s">
        <v>900</v>
      </c>
      <c r="F112" s="454">
        <f>COUNTIFS(F6:F71,"Lojing (Semenanjung)",G6:G71,"Bertugas Rasmi")+COUNTIFS(F6:F71,"Lojing (Semenanjung)",G6:G71,"Mesyuarat")+COUNTIFS(F6:F71,"Lojing (Semenanjung)",G6:G71,"Persidangan")+COUNTIFS(F6:F71,"Lojing (Semenanjung)",G6:G71,"Kursus Pra-Perkhidmatan")</f>
        <v>0</v>
      </c>
      <c r="G112" s="446"/>
      <c r="H112" s="446"/>
      <c r="I112" s="448"/>
    </row>
    <row r="113" spans="1:9" hidden="1" x14ac:dyDescent="0.2">
      <c r="A113" s="97"/>
      <c r="B113" s="97"/>
      <c r="C113" s="97"/>
      <c r="D113" s="97"/>
      <c r="E113" s="456" t="s">
        <v>901</v>
      </c>
      <c r="F113" s="454">
        <f>COUNTIFS(F6:F71,"Lojing (Sbh/Swk/Lbn)",G6:G71,"Bertugas Rasmi")+COUNTIFS(F6:F71,"Lojing (Sbh/Swk/Lbn)",G6:G71,"Mesyuarat")+COUNTIFS(F6:F71,"Lojing (Sbh/Swk/Lbn)",G6:G71,"Persidangan")+COUNTIFS(F6:F71,"Lojing (Sbh/Swk/Lbn)",G6:G71,"Kursus Pra-Perkhidmatan")</f>
        <v>0</v>
      </c>
      <c r="G113" s="446"/>
      <c r="H113" s="446"/>
      <c r="I113" s="448"/>
    </row>
    <row r="114" spans="1:9" hidden="1" x14ac:dyDescent="0.2">
      <c r="A114" s="97"/>
      <c r="B114" s="97"/>
      <c r="C114" s="97"/>
      <c r="D114" s="97"/>
      <c r="E114" s="456"/>
      <c r="F114" s="446"/>
      <c r="G114" s="446"/>
      <c r="H114" s="446"/>
      <c r="I114" s="448"/>
    </row>
    <row r="115" spans="1:9" hidden="1" x14ac:dyDescent="0.2">
      <c r="A115" s="97"/>
      <c r="B115" s="97"/>
      <c r="C115" s="97"/>
      <c r="D115" s="97"/>
      <c r="E115" s="456" t="s">
        <v>902</v>
      </c>
      <c r="F115" s="454">
        <f>COUNTIFS(F6:F71,"Lojing (Semenanjung)",G6:G71,"Kursus")+COUNTIFS(F6:F71,"Lojing (Semenanjung)",G6:G71,"Bengkel")+COUNTIFS(F6:F71,"Lojing (Semenanjung)",G6:G71,"Seminar")+COUNTIFS(F6:F71,"Lojing (Semenanjung)",G6:G71,"Latihan")</f>
        <v>0</v>
      </c>
      <c r="G115" s="446"/>
      <c r="H115" s="446"/>
      <c r="I115" s="448"/>
    </row>
    <row r="116" spans="1:9" hidden="1" x14ac:dyDescent="0.2">
      <c r="A116" s="97"/>
      <c r="B116" s="97"/>
      <c r="C116" s="97"/>
      <c r="D116" s="97"/>
      <c r="E116" s="456" t="s">
        <v>903</v>
      </c>
      <c r="F116" s="454">
        <f>COUNTIFS(F6:F71,"Lojing (Sbh/Swk/Lbn)",G6:G71,"Kursus")+COUNTIFS(F6:F71,"Lojing (Sbh/Swk/Lbn)",G6:G71,"Bengkel")+COUNTIFS(F6:F71,"Lojing (Sbh/Swk/Lbn)",G6:G71,"Seminar")+COUNTIFS(F6:F71,"Lojing (Sbh/Swk/Lbn)",G6:G71,"Latihan")</f>
        <v>0</v>
      </c>
      <c r="G116" s="446"/>
      <c r="H116" s="446"/>
      <c r="I116" s="448"/>
    </row>
    <row r="117" spans="1:9" hidden="1" x14ac:dyDescent="0.2">
      <c r="A117" s="97"/>
      <c r="B117" s="97"/>
      <c r="C117" s="97"/>
      <c r="D117" s="97"/>
      <c r="E117" s="97"/>
      <c r="F117" s="446"/>
      <c r="G117" s="446"/>
      <c r="H117" s="446"/>
      <c r="I117" s="448"/>
    </row>
    <row r="118" spans="1:9" hidden="1" x14ac:dyDescent="0.2">
      <c r="A118" s="97"/>
      <c r="B118" s="97"/>
      <c r="C118" s="97"/>
      <c r="D118" s="97"/>
      <c r="E118" s="456" t="s">
        <v>952</v>
      </c>
      <c r="F118" s="446">
        <f>SUMIFS(I6:I71,F6:F71,"Hotel (Standard) 1 Malam (Semenanjung)",G6:G71,"Mesyuarat")+SUMIFS(I6:I71,F6:F71,"Hotel (Standard) 1 Malam (Semenanjung)",G6:G71,"Bertugas Rasmi")+SUMIFS(I6:I71,F6:F71,"Hotel (Standard) 1 Malam (Semenanjung)",G6:G71,"Persidangan")+SUMIFS(I6:I71,F6:F71,"Hotel (Standard) 1 Malam (Semenanjung)",G6:G71,"Kursus Pra-Perkhidmatan")</f>
        <v>0</v>
      </c>
      <c r="G118" s="446"/>
      <c r="H118" s="446"/>
      <c r="I118" s="448"/>
    </row>
    <row r="119" spans="1:9" hidden="1" x14ac:dyDescent="0.2">
      <c r="A119" s="97"/>
      <c r="B119" s="97"/>
      <c r="C119" s="97"/>
      <c r="D119" s="97"/>
      <c r="E119" s="456" t="s">
        <v>953</v>
      </c>
      <c r="F119" s="446">
        <f>SUMIFS(I6:I71,F6:F71,"Hotel (Standard) 1 Malam (Sbh/Swk/Lbn)",G6:G71,"Mesyuarat")+SUMIFS(I6:I71,F6:F71,"Hotel (Standard) 1 Malam (Sbh/Swk/Lbn)",G6:G71,"Bertugas Rasmi")+SUMIFS(I6:I71,F6:F71,"Hotel (Standard) 1 Malam (Sbh/Swk/Lbn)",G6:G71,"Persidangan")+SUMIFS(I6:I71,F6:F71,"Hotel (Standard) 1 Malam (Sbh/Swk/Lbn)",G6:G71,"Kursus Pra-Perkhidmatan")</f>
        <v>0</v>
      </c>
      <c r="G119" s="446"/>
      <c r="H119" s="446"/>
      <c r="I119" s="448"/>
    </row>
    <row r="120" spans="1:9" hidden="1" x14ac:dyDescent="0.2">
      <c r="A120" s="97"/>
      <c r="B120" s="97"/>
      <c r="C120" s="97"/>
      <c r="D120" s="97"/>
      <c r="E120" s="456" t="s">
        <v>954</v>
      </c>
      <c r="F120" s="446">
        <f>SUMIFS(I6:I71,F6:F71,"Hotel (Standard) 1 Malam (Semenanjung)",G6:G71,"Latihan")+SUMIFS(I6:I71,F6:F71,"Hotel (Standard) 1 Malam (Semenanjung)",G6:G71,"Bengkel")+SUMIFS(I6:I71,F6:F71,"Hotel (Standard) 1 Malam (Semenanjung)",G6:G71,"Seminar")+SUMIFS(I6:I71,F6:F71,"Hotel (Standard) 1 Malam (Semenanjung)",G6:G71,"Kursus")</f>
        <v>0</v>
      </c>
      <c r="G120" s="446"/>
      <c r="H120" s="446"/>
      <c r="I120" s="448"/>
    </row>
    <row r="121" spans="1:9" hidden="1" x14ac:dyDescent="0.2">
      <c r="A121" s="97"/>
      <c r="B121" s="97"/>
      <c r="C121" s="97"/>
      <c r="D121" s="97"/>
      <c r="E121" s="456" t="s">
        <v>955</v>
      </c>
      <c r="F121" s="446">
        <f>SUMIFS(I6:I71,F6:F71,"Hotel (Standard) 1 Malam (Sbh/Swk/Lbn)",G6:G71,"Latihan")+SUMIFS(I6:I71,F6:F71,"Hotel (Standard) 1 Malam (Sbh/Swk/Lbn)",G6:G71,"Bengkel")+SUMIFS(I6:I71,F6:F71,"Hotel (Standard) 1 Malam (Sbh/Swk/Lbn)",G6:G71,"Seminar")+SUMIFS(I6:I71,F6:F71,"Hotel (Standard) 1 Malam (Sbh/Swk/Lbn)",G6:G71,"Kursus")</f>
        <v>0</v>
      </c>
      <c r="G121" s="446"/>
      <c r="H121" s="446"/>
      <c r="I121" s="448"/>
    </row>
    <row r="122" spans="1:9" hidden="1" x14ac:dyDescent="0.2">
      <c r="A122" s="97"/>
      <c r="B122" s="97"/>
      <c r="C122" s="97"/>
      <c r="D122" s="97"/>
      <c r="E122" s="456"/>
      <c r="F122" s="446"/>
      <c r="G122" s="446"/>
      <c r="H122" s="446"/>
      <c r="I122" s="448"/>
    </row>
    <row r="123" spans="1:9" hidden="1" x14ac:dyDescent="0.2">
      <c r="A123" s="97"/>
      <c r="B123" s="97"/>
      <c r="C123" s="97"/>
      <c r="D123" s="97"/>
      <c r="E123" s="456" t="s">
        <v>956</v>
      </c>
      <c r="F123" s="446">
        <f>SUMIFS(I6:I71,F6:F71,"Hotel (Superior) 1 Malam (Semenanjung)",G6:G71,"Mesyuarat")+SUMIFS(I6:I71,F6:F71,"Hotel (Superior) 1 Malam (Semenanjung)",G6:G71,"Bertugas Rasmi")+SUMIFS(I6:I71,F6:F71,"Hotel (Superior) 1 Malam (Semenanjung)",G6:G71,"Persidangan")+SUMIFS(I6:I71,F6:F71,"Hotel (Superior) 1 Malam (Semenanjung)",G6:G71,"Kursus Pra-Perkhidmatan")</f>
        <v>0</v>
      </c>
      <c r="G123" s="446"/>
      <c r="H123" s="446"/>
      <c r="I123" s="448"/>
    </row>
    <row r="124" spans="1:9" hidden="1" x14ac:dyDescent="0.2">
      <c r="A124" s="97"/>
      <c r="B124" s="97"/>
      <c r="C124" s="97"/>
      <c r="D124" s="97"/>
      <c r="E124" s="456" t="s">
        <v>957</v>
      </c>
      <c r="F124" s="446">
        <f>SUMIFS(I6:I71,F6:F71,"Hotel (Superior) 1 Malam (Sbh/Swk/Lbn)",G6:G71,"Mesyuarat")+SUMIFS(I6:I71,F6:F71,"Hotel (Superior) 1 Malam (Sbh/Swk/Lbn)",G6:G71,"Bertugas Rasmi")+SUMIFS(I6:I71,F6:F71,"Hotel (Superior) 1 Malam (Sbh/Swk/Lbn)",G6:G71,"Persidangan")+SUMIFS(I6:I71,F6:F71,"Hotel (Superior) 1 Malam (Sbh/Swk/Lbn)",G6:G71,"Kursus Pra-Perkhidmatan")</f>
        <v>0</v>
      </c>
      <c r="G124" s="446"/>
      <c r="H124" s="446"/>
      <c r="I124" s="448"/>
    </row>
    <row r="125" spans="1:9" hidden="1" x14ac:dyDescent="0.2">
      <c r="A125" s="97"/>
      <c r="B125" s="97"/>
      <c r="C125" s="97"/>
      <c r="D125" s="97"/>
      <c r="E125" s="456" t="s">
        <v>958</v>
      </c>
      <c r="F125" s="446">
        <f>SUMIFS(I6:I71,F6:F71,"Hotel (Superior) 1 Malam (Semenanjung)",G6:G71,"Latihan")+SUMIFS(I6:I71,F6:F71,"Hotel (Superior) 1 Malam (Semenanjung)",G6:G71,"Bengkel")+SUMIFS(I6:I71,F6:F71,"Hotel (Superior) 1 Malam (Semenanjung)",G6:G71,"Seminar")+SUMIFS(I6:I71,F6:F71,"Hotel (Superior) 1 Malam (Semenanjung)",G6:G71,"Kursus")</f>
        <v>0</v>
      </c>
      <c r="G125" s="446"/>
      <c r="H125" s="446"/>
      <c r="I125" s="448"/>
    </row>
    <row r="126" spans="1:9" hidden="1" x14ac:dyDescent="0.2">
      <c r="A126" s="97"/>
      <c r="B126" s="97"/>
      <c r="C126" s="97"/>
      <c r="D126" s="97"/>
      <c r="E126" s="456" t="s">
        <v>959</v>
      </c>
      <c r="F126" s="446">
        <f>SUMIFS(I6:I71,F6:F71,"Hotel (Superior) 1 Malam (Sbh/Swk/Lbn)",G6:G71,"Latihan")+SUMIFS(I6:I71,F6:F71,"Hotel (Superior) 1 Malam (Sbh/Swk/Lbn)",G6:G71,"Bengkel")+SUMIFS(I6:I71,F6:F71,"Hotel (Superior) 1 Malam (Sbh/Swk/Lbn)",G6:G71,"Seminar")+SUMIFS(I6:I71,F6:F71,"Hotel (Superior) 1 Malam (Sbh/Swk/Lbn)",G6:G71,"Kursus")</f>
        <v>0</v>
      </c>
      <c r="G126" s="446"/>
      <c r="H126" s="446"/>
      <c r="I126" s="448"/>
    </row>
    <row r="127" spans="1:9" hidden="1" x14ac:dyDescent="0.2">
      <c r="A127" s="97"/>
      <c r="B127" s="97"/>
      <c r="C127" s="97"/>
      <c r="D127" s="97"/>
      <c r="E127" s="456"/>
      <c r="F127" s="446"/>
      <c r="G127" s="446"/>
      <c r="H127" s="446"/>
      <c r="I127" s="448"/>
    </row>
    <row r="128" spans="1:9" hidden="1" x14ac:dyDescent="0.2">
      <c r="A128" s="97"/>
      <c r="B128" s="97"/>
      <c r="C128" s="97"/>
      <c r="D128" s="97"/>
      <c r="E128" s="456" t="s">
        <v>960</v>
      </c>
      <c r="F128" s="446">
        <f>SUMIFS(I6:I71,F6:F71,"Hotel (Suite) 1 Malam (Semenanjung)",G6:G71,"Mesyuarat")+SUMIFS(I6:I71,F6:F71,"Hotel (Suite) 1 Malam (Semenanjung)",G6:G71,"Bertugas Rasmi")+SUMIFS(I6:I71,F6:F71,"Hotel (Suite) 1 Malam (Semenanjung)",G6:G71,"Persidangan")+SUMIFS(I6:I71,F6:F71,"Hotel (Suite) 1 Malam (Semenanjung)",G6:G71,"Kursus Pra-Perkhidmatan")</f>
        <v>0</v>
      </c>
      <c r="G128" s="446"/>
      <c r="H128" s="446"/>
      <c r="I128" s="448"/>
    </row>
    <row r="129" spans="1:9" hidden="1" x14ac:dyDescent="0.2">
      <c r="A129" s="97"/>
      <c r="B129" s="97"/>
      <c r="C129" s="97"/>
      <c r="D129" s="97"/>
      <c r="E129" s="456" t="s">
        <v>961</v>
      </c>
      <c r="F129" s="446">
        <f>SUMIFS(I6:I71,F6:F71,"Hotel (Suite) 1 Malam (Sbh/Swk/Lbn)",G6:G71,"Mesyuarat")+SUMIFS(I6:I71,F6:F71,"Hotel (Suite) 1 Malam (Sbh/Swk/Lbn)",G6:G71,"Bertugas Rasmi")+SUMIFS(I6:I71,F6:F71,"Hotel (Suite) 1 Malam (Sbh/Swk/Lbn)",G6:G71,"Persidangan")+SUMIFS(I6:I71,F6:F71,"Hotel (Suite) 1 Malam (Sbh/Swk/Lbn)",G6:G71,"Kursus Pra-Perkhidmatan")</f>
        <v>0</v>
      </c>
      <c r="G129" s="446"/>
      <c r="H129" s="446"/>
      <c r="I129" s="448"/>
    </row>
    <row r="130" spans="1:9" hidden="1" x14ac:dyDescent="0.2">
      <c r="A130" s="97"/>
      <c r="B130" s="97"/>
      <c r="C130" s="97"/>
      <c r="D130" s="97"/>
      <c r="E130" s="456" t="s">
        <v>962</v>
      </c>
      <c r="F130" s="446">
        <f>SUMIFS(I6:I71,F6:F71,"Hotel (Suite) 1 Malam (Semenanjung)",G6:G71,"Latihan")+SUMIFS(I6:I71,F6:F71,"Hotel (Suite) 1 Malam (Semenanjung)",G6:G71,"Bengkel")+SUMIFS(I6:I71,F6:F71,"Hotel (Suite) 1 Malam (Semenanjung)",G6:G71,"Seminar")+SUMIFS(I6:I71,F6:F71,"Hotel (Suite) 1 Malam (Semenanjung)",G6:G71,"Kursus")</f>
        <v>0</v>
      </c>
      <c r="G130" s="446"/>
      <c r="H130" s="446"/>
      <c r="I130" s="448"/>
    </row>
    <row r="131" spans="1:9" hidden="1" x14ac:dyDescent="0.2">
      <c r="A131" s="97"/>
      <c r="B131" s="97"/>
      <c r="C131" s="97"/>
      <c r="D131" s="97"/>
      <c r="E131" s="456" t="s">
        <v>963</v>
      </c>
      <c r="F131" s="446">
        <f>SUMIFS(I6:I71,F6:F71,"Hotel (Suite) 1 Malam (Sbh/Swk/Lbn)",G6:G71,"Latihan")+SUMIFS(I6:I71,F6:F71,"Hotel (Suite) 1 Malam (Sbh/Swk/Lbn)",G6:G71,"Bengkel")+SUMIFS(I6:I71,F6:F71,"Hotel (Suite) 1 Malam (Sbh/Swk/Lbn)",G6:G71,"Seminar")+SUMIFS(I6:I71,F6:F71,"Hotel (Suite) 1 Malam (Sbh/Swk/Lbn)",G6:G71,"Kursus")</f>
        <v>0</v>
      </c>
      <c r="G131" s="446"/>
      <c r="H131" s="446"/>
      <c r="I131" s="448"/>
    </row>
  </sheetData>
  <sheetProtection password="C761" sheet="1" objects="1" scenarios="1" selectLockedCells="1"/>
  <mergeCells count="64">
    <mergeCell ref="E66:E71"/>
    <mergeCell ref="A60:A65"/>
    <mergeCell ref="B60:B65"/>
    <mergeCell ref="C60:C65"/>
    <mergeCell ref="D60:D65"/>
    <mergeCell ref="E60:E65"/>
    <mergeCell ref="A66:A71"/>
    <mergeCell ref="B66:B71"/>
    <mergeCell ref="C66:C71"/>
    <mergeCell ref="D66:D71"/>
    <mergeCell ref="A54:A59"/>
    <mergeCell ref="B54:B59"/>
    <mergeCell ref="C54:C59"/>
    <mergeCell ref="D54:D59"/>
    <mergeCell ref="E54:E59"/>
    <mergeCell ref="A48:A53"/>
    <mergeCell ref="B48:B53"/>
    <mergeCell ref="C48:C53"/>
    <mergeCell ref="D48:D53"/>
    <mergeCell ref="E48:E53"/>
    <mergeCell ref="A42:A47"/>
    <mergeCell ref="B42:B47"/>
    <mergeCell ref="C42:C47"/>
    <mergeCell ref="D42:D47"/>
    <mergeCell ref="E42:E47"/>
    <mergeCell ref="A36:A41"/>
    <mergeCell ref="B36:B41"/>
    <mergeCell ref="C36:C41"/>
    <mergeCell ref="D36:D41"/>
    <mergeCell ref="E36:E41"/>
    <mergeCell ref="A30:A35"/>
    <mergeCell ref="B30:B35"/>
    <mergeCell ref="C30:C35"/>
    <mergeCell ref="D30:D35"/>
    <mergeCell ref="E30:E35"/>
    <mergeCell ref="A24:A29"/>
    <mergeCell ref="B24:B29"/>
    <mergeCell ref="C24:C29"/>
    <mergeCell ref="D24:D29"/>
    <mergeCell ref="E24:E29"/>
    <mergeCell ref="A2:I2"/>
    <mergeCell ref="D3:D5"/>
    <mergeCell ref="B4:B5"/>
    <mergeCell ref="C4:C5"/>
    <mergeCell ref="E3:E5"/>
    <mergeCell ref="F3:I4"/>
    <mergeCell ref="B3:C3"/>
    <mergeCell ref="A3:A5"/>
    <mergeCell ref="A72:D72"/>
    <mergeCell ref="D6:D11"/>
    <mergeCell ref="E6:E11"/>
    <mergeCell ref="C6:C11"/>
    <mergeCell ref="B6:B11"/>
    <mergeCell ref="A6:A11"/>
    <mergeCell ref="E12:E17"/>
    <mergeCell ref="A18:A23"/>
    <mergeCell ref="B18:B23"/>
    <mergeCell ref="C18:C23"/>
    <mergeCell ref="D18:D23"/>
    <mergeCell ref="E18:E23"/>
    <mergeCell ref="A12:A17"/>
    <mergeCell ref="B12:B17"/>
    <mergeCell ref="C12:C17"/>
    <mergeCell ref="D12:D17"/>
  </mergeCells>
  <phoneticPr fontId="6" type="noConversion"/>
  <dataValidations count="2">
    <dataValidation type="list" allowBlank="1" showInputMessage="1" showErrorMessage="1" errorTitle="INPUT TIDAK DIBENARKAN!" error="Sila pilih daripada senarai ditetapkan." promptTitle="PILIHAN JENIS TUNTUTAN" prompt="Sila pilih daripada senarai ditetapkan." sqref="F6:F71" xr:uid="{00000000-0002-0000-0500-000000000000}">
      <formula1>BAYARAN2</formula1>
    </dataValidation>
    <dataValidation type="list" allowBlank="1" showInputMessage="1" showErrorMessage="1" errorTitle="INPUT TIDAK DIBENARKAN!" error="Sila pilih daripada senarai ditetapkan." promptTitle="PILIHAN TUJUAN PERJALANAN" prompt="Sila pilih daripada senarai ditetapkan." sqref="G6:G71" xr:uid="{00000000-0002-0000-0500-000001000000}">
      <formula1>TUJUAN2</formula1>
    </dataValidation>
  </dataValidations>
  <printOptions horizontalCentered="1"/>
  <pageMargins left="0.31496062992125984" right="0.23622047244094491" top="0.78740157480314965" bottom="0.59" header="0.27559055118110237" footer="0.27559055118110237"/>
  <pageSetup paperSize="9" scale="63" orientation="portrait" horizontalDpi="300" verticalDpi="300" r:id="rId1"/>
  <headerFooter alignWithMargins="0">
    <oddHeader>&amp;C&amp;"Arial,Bold"&amp;14TUNTUTAN PERJALANAN KAKITANGANHOSPITAL DUCHESS OF KENT, SANDAKAN&amp;"Arial,Regular"</oddHeader>
    <oddFooter>&amp;C&amp;12( 1 )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9" tint="0.59999389629810485"/>
    <pageSetUpPr fitToPage="1"/>
  </sheetPr>
  <dimension ref="A1:AN132"/>
  <sheetViews>
    <sheetView showGridLines="0" zoomScale="55" zoomScaleNormal="55" workbookViewId="0">
      <selection activeCell="I15" sqref="I15"/>
    </sheetView>
  </sheetViews>
  <sheetFormatPr defaultRowHeight="15" x14ac:dyDescent="0.2"/>
  <cols>
    <col min="1" max="1" width="11.5703125" style="9" customWidth="1"/>
    <col min="2" max="2" width="10.28515625" style="9" customWidth="1"/>
    <col min="3" max="3" width="10.85546875" style="9" customWidth="1"/>
    <col min="4" max="4" width="32.5703125" style="9" customWidth="1"/>
    <col min="5" max="5" width="17.7109375" style="9" customWidth="1"/>
    <col min="6" max="6" width="29.7109375" style="58" customWidth="1"/>
    <col min="7" max="7" width="18.42578125" style="58" customWidth="1"/>
    <col min="8" max="8" width="10.140625" style="58" customWidth="1"/>
    <col min="9" max="9" width="15.5703125" style="11" customWidth="1"/>
    <col min="11" max="11" width="13.28515625" hidden="1" customWidth="1"/>
    <col min="12" max="12" width="8.42578125" hidden="1" customWidth="1"/>
    <col min="13" max="13" width="10.5703125" hidden="1" customWidth="1"/>
    <col min="14" max="14" width="8" hidden="1" customWidth="1"/>
    <col min="15" max="17" width="10.5703125" hidden="1" customWidth="1"/>
    <col min="18" max="19" width="8" hidden="1" customWidth="1"/>
    <col min="20" max="20" width="9.7109375" hidden="1" customWidth="1"/>
    <col min="21" max="21" width="10.140625" hidden="1" customWidth="1"/>
    <col min="22" max="33" width="9.140625" hidden="1" customWidth="1"/>
    <col min="34" max="34" width="10.28515625" hidden="1" customWidth="1"/>
    <col min="35" max="36" width="9.140625" hidden="1" customWidth="1"/>
    <col min="37" max="37" width="7.7109375" hidden="1" customWidth="1"/>
    <col min="38" max="38" width="10.42578125" hidden="1" customWidth="1"/>
    <col min="39" max="40" width="0" hidden="1" customWidth="1"/>
  </cols>
  <sheetData>
    <row r="1" spans="1:40" ht="7.5" customHeight="1" thickBot="1" x14ac:dyDescent="0.25"/>
    <row r="2" spans="1:40" ht="33.75" customHeight="1" thickBot="1" x14ac:dyDescent="0.25">
      <c r="A2" s="676" t="s">
        <v>19</v>
      </c>
      <c r="B2" s="677"/>
      <c r="C2" s="677"/>
      <c r="D2" s="678"/>
      <c r="E2" s="678"/>
      <c r="F2" s="678"/>
      <c r="G2" s="678"/>
      <c r="H2" s="678"/>
      <c r="I2" s="679"/>
      <c r="J2" s="1"/>
      <c r="K2" s="1"/>
      <c r="AK2" s="1"/>
      <c r="AL2" s="1"/>
    </row>
    <row r="3" spans="1:40" ht="18" customHeight="1" thickBot="1" x14ac:dyDescent="0.3">
      <c r="A3" s="696" t="s">
        <v>636</v>
      </c>
      <c r="B3" s="694" t="s">
        <v>637</v>
      </c>
      <c r="C3" s="695"/>
      <c r="D3" s="680" t="s">
        <v>665</v>
      </c>
      <c r="E3" s="685" t="s">
        <v>694</v>
      </c>
      <c r="F3" s="687" t="s">
        <v>627</v>
      </c>
      <c r="G3" s="688"/>
      <c r="H3" s="689"/>
      <c r="I3" s="690"/>
      <c r="J3" s="4"/>
      <c r="AK3" s="3"/>
      <c r="AL3" s="3"/>
    </row>
    <row r="4" spans="1:40" ht="7.5" customHeight="1" thickBot="1" x14ac:dyDescent="0.3">
      <c r="A4" s="697"/>
      <c r="B4" s="682" t="s">
        <v>638</v>
      </c>
      <c r="C4" s="684" t="s">
        <v>639</v>
      </c>
      <c r="D4" s="681"/>
      <c r="E4" s="686"/>
      <c r="F4" s="691"/>
      <c r="G4" s="692"/>
      <c r="H4" s="692"/>
      <c r="I4" s="693"/>
      <c r="J4" s="4"/>
      <c r="K4" s="192"/>
      <c r="L4" s="193"/>
      <c r="M4" s="194"/>
      <c r="N4" s="194"/>
      <c r="O4" s="194"/>
      <c r="P4" s="194"/>
      <c r="Q4" s="194"/>
      <c r="R4" s="194"/>
      <c r="S4" s="194"/>
      <c r="T4" s="195"/>
      <c r="U4" s="195"/>
      <c r="V4" s="195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40" ht="18" customHeight="1" thickBot="1" x14ac:dyDescent="0.25">
      <c r="A5" s="698"/>
      <c r="B5" s="683"/>
      <c r="C5" s="684"/>
      <c r="D5" s="681"/>
      <c r="E5" s="686"/>
      <c r="F5" s="468" t="s">
        <v>597</v>
      </c>
      <c r="G5" s="468" t="s">
        <v>687</v>
      </c>
      <c r="H5" s="468" t="s">
        <v>635</v>
      </c>
      <c r="I5" s="468" t="s">
        <v>598</v>
      </c>
      <c r="J5" s="5"/>
      <c r="K5" s="201" t="s">
        <v>521</v>
      </c>
      <c r="L5" s="202" t="s">
        <v>675</v>
      </c>
      <c r="M5" s="202" t="s">
        <v>528</v>
      </c>
      <c r="N5" s="202" t="s">
        <v>522</v>
      </c>
      <c r="O5" s="202" t="s">
        <v>600</v>
      </c>
      <c r="P5" s="202" t="s">
        <v>601</v>
      </c>
      <c r="Q5" s="202" t="s">
        <v>599</v>
      </c>
      <c r="R5" s="202" t="s">
        <v>603</v>
      </c>
      <c r="S5" s="202" t="s">
        <v>602</v>
      </c>
      <c r="T5" s="202" t="s">
        <v>605</v>
      </c>
      <c r="U5" s="202" t="s">
        <v>604</v>
      </c>
      <c r="V5" s="202" t="s">
        <v>526</v>
      </c>
      <c r="W5" s="202" t="s">
        <v>519</v>
      </c>
      <c r="X5" s="202" t="s">
        <v>518</v>
      </c>
      <c r="Y5" s="203" t="s">
        <v>713</v>
      </c>
      <c r="Z5" s="204" t="s">
        <v>543</v>
      </c>
      <c r="AA5" s="204" t="s">
        <v>530</v>
      </c>
      <c r="AB5" s="204" t="s">
        <v>696</v>
      </c>
      <c r="AC5" s="204" t="s">
        <v>606</v>
      </c>
      <c r="AD5" s="204" t="s">
        <v>531</v>
      </c>
      <c r="AE5" s="204" t="s">
        <v>532</v>
      </c>
      <c r="AF5" s="204" t="s">
        <v>533</v>
      </c>
      <c r="AG5" s="204" t="s">
        <v>607</v>
      </c>
      <c r="AH5" s="204" t="s">
        <v>697</v>
      </c>
      <c r="AI5" s="204" t="s">
        <v>698</v>
      </c>
      <c r="AJ5" s="204" t="s">
        <v>609</v>
      </c>
      <c r="AK5" s="204" t="s">
        <v>1015</v>
      </c>
      <c r="AL5" s="204" t="s">
        <v>1016</v>
      </c>
      <c r="AM5" s="204" t="s">
        <v>1018</v>
      </c>
      <c r="AN5" s="204" t="s">
        <v>1019</v>
      </c>
    </row>
    <row r="6" spans="1:40" ht="15.75" customHeight="1" thickTop="1" x14ac:dyDescent="0.2">
      <c r="A6" s="668"/>
      <c r="B6" s="665"/>
      <c r="C6" s="662"/>
      <c r="D6" s="656"/>
      <c r="E6" s="659"/>
      <c r="F6" s="135"/>
      <c r="G6" s="135"/>
      <c r="H6" s="196"/>
      <c r="I6" s="136"/>
      <c r="J6" s="5"/>
      <c r="K6" s="206" t="str">
        <f>IF(F6="Teksi (Dengan Resit)",IF(ISBLANK(H6),"",H6&amp;","&amp;" "),"")</f>
        <v/>
      </c>
      <c r="L6" s="207" t="str">
        <f>IF(F6="MRT / LRT / Monorail",IF(ISBLANK(H6),"",H6&amp;","&amp;" "),"")</f>
        <v/>
      </c>
      <c r="M6" s="207" t="str">
        <f>IF(F6="KLIA Exspress (ERL)",IF(ISBLANK(H6),"",H6&amp;","&amp;" "),"")</f>
        <v/>
      </c>
      <c r="N6" s="207" t="str">
        <f>IF(F6="Keretapi",IF(ISBLANK(H6),"",H6&amp;","&amp;" "),"")</f>
        <v/>
      </c>
      <c r="O6" s="207" t="str">
        <f>IF(F6="Kapal Terbang (Perniagaan)",IF(ISBLANK(H6),"",H6&amp;","&amp;" "),"")</f>
        <v/>
      </c>
      <c r="P6" s="207" t="str">
        <f>IF(F6="Kapal Terbang (Kelas 1)",IF(ISBLANK(H6),"",H6&amp;","&amp;" "),"")</f>
        <v/>
      </c>
      <c r="Q6" s="207" t="str">
        <f>IF(F6="Kapal Terbang (Ekonomi)",IF(ISBLANK(H6),"",H6&amp;","&amp;" "),"")</f>
        <v/>
      </c>
      <c r="R6" s="207" t="str">
        <f>IF(F6="Kapal Laut (Kelas 2)",IF(ISBLANK(H6),"",H6&amp;","&amp;" "),"")</f>
        <v/>
      </c>
      <c r="S6" s="207" t="str">
        <f>IF(F6="Kapal Laut (Kelas 1)",IF(ISBLANK(H6),"",H6&amp;","&amp;" "),"")</f>
        <v/>
      </c>
      <c r="T6" s="207" t="str">
        <f>IF(F6="Feri (Kelas 2)",IF(ISBLANK(H6),"",H6&amp;","&amp;" "),"")</f>
        <v/>
      </c>
      <c r="U6" s="207" t="str">
        <f>IF(F6="Feri (Kelas 1)",IF(ISBLANK(H6),"",H6&amp;","&amp;" "),"")</f>
        <v/>
      </c>
      <c r="V6" s="207" t="str">
        <f>IF(F6="Bot",IF(ISBLANK(H6),"",H6&amp;","&amp;" "),"")</f>
        <v/>
      </c>
      <c r="W6" s="207" t="str">
        <f>IF(F6="Bas Henti-Henti",IF(ISBLANK(H6),"",H6&amp;","&amp;" "),"")</f>
        <v/>
      </c>
      <c r="X6" s="207" t="str">
        <f>IF(F6="Bas Ekspress",IF(ISBLANK(H6),"",H6&amp;","&amp;" "),"")</f>
        <v/>
      </c>
      <c r="Y6" s="207" t="str">
        <f>IF(ISERROR(SEARCH("*Hotel*",F6,1)),"",IF(ISBLANK(H6),"",H6&amp;","&amp;" "))</f>
        <v/>
      </c>
      <c r="Z6" s="207" t="str">
        <f>IF(F6="Tol (Bayaran Tunai)",IF(ISBLANK(H6),"",H6&amp;","&amp;" "),"")</f>
        <v/>
      </c>
      <c r="AA6" s="207" t="str">
        <f>IF(F6="Tol (Touch &amp; Go)",IF(ISBLANK(H6),"",H6&amp;","&amp;" "),"")</f>
        <v/>
      </c>
      <c r="AB6" s="207" t="str">
        <f>IF(F6="Letak Kenderaan (Parking)",IF(ISBLANK(H6),"",H6&amp;","&amp;" "),"")</f>
        <v/>
      </c>
      <c r="AC6" s="207" t="str">
        <f>IF(F6="Dobi (Menginap lebih 3 hari)",IF(ISBLANK(H6),"",H6&amp;","&amp;" "),"")</f>
        <v/>
      </c>
      <c r="AD6" s="207" t="str">
        <f>IF(F6="Yuran Pendaftaran",IF(ISBLANK(H6),"",H6&amp;","&amp;" "),"")</f>
        <v/>
      </c>
      <c r="AE6" s="207" t="str">
        <f>IF(F6="Telefon (Urusan Rasmi)",IF(ISBLANK(H6),"",H6&amp;","&amp;" "),"")</f>
        <v/>
      </c>
      <c r="AF6" s="207" t="str">
        <f>IF(F6="Faksimili (Urusan Rasmi)",IF(ISBLANK(H6),"",H6&amp;","&amp;" "),"")</f>
        <v/>
      </c>
      <c r="AG6" s="207" t="str">
        <f>IF(F6="Cukai Lapangan Terbang (Airport Tax)",IF(ISBLANK(H6),"",H6&amp;","&amp;" "),"")</f>
        <v/>
      </c>
      <c r="AH6" s="207" t="str">
        <f>IF(F6="Excess Baggage (Barang Rasmi)",IF(ISBLANK(H6),"",H6&amp;","&amp;" "),"")</f>
        <v/>
      </c>
      <c r="AI6" s="207" t="str">
        <f>IF(F6="Change Fees (Sebab Rasmi)",IF(ISBLANK(H6),"",H6&amp;","&amp;" "),"")</f>
        <v/>
      </c>
      <c r="AJ6" s="207" t="str">
        <f>IF(F6="Pos/Courier (Urusan Rasmi)",IF(ISBLANK(H6),"",H6&amp;","&amp;" "),"")</f>
        <v/>
      </c>
      <c r="AK6" s="207" t="str">
        <f>IF(F6="Cukai Barangan &amp; Perkhidmatan (GST)",IF(ISBLANK(H6),"",H6&amp;","&amp;" "),"")</f>
        <v/>
      </c>
      <c r="AL6" s="207" t="str">
        <f>IF(F6="Caj Perkhidmatan (Service Charge)",IF(ISBLANK(H6),"",H6&amp;","&amp;" "),"")</f>
        <v/>
      </c>
      <c r="AM6" s="207" t="str">
        <f>IF(F6="Insuran Kemalangan Diri (PA)",IF(ISBLANK(H6),"",H6&amp;","&amp;" "),"")</f>
        <v/>
      </c>
      <c r="AN6" s="207" t="str">
        <f>IF(F6="Pembaharuan Passport / VISA",IF(ISBLANK(H6),"",H6&amp;","&amp;" "),"")</f>
        <v/>
      </c>
    </row>
    <row r="7" spans="1:40" s="7" customFormat="1" ht="12.75" x14ac:dyDescent="0.2">
      <c r="A7" s="669"/>
      <c r="B7" s="666"/>
      <c r="C7" s="663"/>
      <c r="D7" s="657"/>
      <c r="E7" s="660"/>
      <c r="F7" s="141"/>
      <c r="G7" s="141"/>
      <c r="H7" s="197"/>
      <c r="I7" s="137"/>
      <c r="J7" s="6"/>
      <c r="K7" s="208" t="str">
        <f t="shared" ref="K7:K70" si="0">IF(F7="Teksi (Dengan Resit)",IF(ISBLANK(H7),"",H7&amp;","&amp;" "),"")</f>
        <v/>
      </c>
      <c r="L7" s="209" t="str">
        <f t="shared" ref="L7:L70" si="1">IF(F7="MRT / LRT / Monorail",IF(ISBLANK(H7),"",H7&amp;","&amp;" "),"")</f>
        <v/>
      </c>
      <c r="M7" s="209" t="str">
        <f t="shared" ref="M7:M70" si="2">IF(F7="KLIA Exspress (ERL)",IF(ISBLANK(H7),"",H7&amp;","&amp;" "),"")</f>
        <v/>
      </c>
      <c r="N7" s="209" t="str">
        <f t="shared" ref="N7:N70" si="3">IF(F7="Keretapi",IF(ISBLANK(H7),"",H7&amp;","&amp;" "),"")</f>
        <v/>
      </c>
      <c r="O7" s="209" t="str">
        <f t="shared" ref="O7:O70" si="4">IF(F7="Kapal Terbang (Perniagaan)",IF(ISBLANK(H7),"",H7&amp;","&amp;" "),"")</f>
        <v/>
      </c>
      <c r="P7" s="209" t="str">
        <f t="shared" ref="P7:P70" si="5">IF(F7="Kapal Terbang (Kelas 1)",IF(ISBLANK(H7),"",H7&amp;","&amp;" "),"")</f>
        <v/>
      </c>
      <c r="Q7" s="209" t="str">
        <f t="shared" ref="Q7:Q70" si="6">IF(F7="Kapal Terbang (Ekonomi)",IF(ISBLANK(H7),"",H7&amp;","&amp;" "),"")</f>
        <v/>
      </c>
      <c r="R7" s="209" t="str">
        <f t="shared" ref="R7:R70" si="7">IF(F7="Kapal Laut (Kelas 2)",IF(ISBLANK(H7),"",H7&amp;","&amp;" "),"")</f>
        <v/>
      </c>
      <c r="S7" s="209" t="str">
        <f t="shared" ref="S7:S70" si="8">IF(F7="Kapal Laut (Kelas 1)",IF(ISBLANK(H7),"",H7&amp;","&amp;" "),"")</f>
        <v/>
      </c>
      <c r="T7" s="209" t="str">
        <f t="shared" ref="T7:T70" si="9">IF(F7="Feri (Kelas 2)",IF(ISBLANK(H7),"",H7&amp;","&amp;" "),"")</f>
        <v/>
      </c>
      <c r="U7" s="209" t="str">
        <f t="shared" ref="U7:U70" si="10">IF(F7="Feri (Kelas 1)",IF(ISBLANK(H7),"",H7&amp;","&amp;" "),"")</f>
        <v/>
      </c>
      <c r="V7" s="209" t="str">
        <f t="shared" ref="V7:V70" si="11">IF(F7="Bot",IF(ISBLANK(H7),"",H7&amp;","&amp;" "),"")</f>
        <v/>
      </c>
      <c r="W7" s="209" t="str">
        <f t="shared" ref="W7:W70" si="12">IF(F7="Bas Henti-Henti",IF(ISBLANK(H7),"",H7&amp;","&amp;" "),"")</f>
        <v/>
      </c>
      <c r="X7" s="209" t="str">
        <f t="shared" ref="X7:X70" si="13">IF(F7="Bas Ekspress",IF(ISBLANK(H7),"",H7&amp;","&amp;" "),"")</f>
        <v/>
      </c>
      <c r="Y7" s="209" t="str">
        <f t="shared" ref="Y7:Y70" si="14">IF(ISERROR(SEARCH("*Hotel*",F7,1)),"",IF(ISBLANK(H7),"",H7&amp;","&amp;" "))</f>
        <v/>
      </c>
      <c r="Z7" s="209" t="str">
        <f t="shared" ref="Z7:Z70" si="15">IF(F7="Tol (Bayaran Tunai)",IF(ISBLANK(H7),"",H7&amp;","&amp;" "),"")</f>
        <v/>
      </c>
      <c r="AA7" s="209" t="str">
        <f t="shared" ref="AA7:AA70" si="16">IF(F7="Tol (Touch &amp; Go)",IF(ISBLANK(H7),"",H7&amp;","&amp;" "),"")</f>
        <v/>
      </c>
      <c r="AB7" s="209" t="str">
        <f t="shared" ref="AB7:AB70" si="17">IF(F7="Letak Kenderaan (Parking)",IF(ISBLANK(H7),"",H7&amp;","&amp;" "),"")</f>
        <v/>
      </c>
      <c r="AC7" s="209" t="str">
        <f t="shared" ref="AC7:AC70" si="18">IF(F7="Dobi (Menginap lebih 3 hari)",IF(ISBLANK(H7),"",H7&amp;","&amp;" "),"")</f>
        <v/>
      </c>
      <c r="AD7" s="209" t="str">
        <f t="shared" ref="AD7:AD70" si="19">IF(F7="Yuran Pendaftaran",IF(ISBLANK(H7),"",H7&amp;","&amp;" "),"")</f>
        <v/>
      </c>
      <c r="AE7" s="209" t="str">
        <f t="shared" ref="AE7:AE70" si="20">IF(F7="Telefon (Urusan Rasmi)",IF(ISBLANK(H7),"",H7&amp;","&amp;" "),"")</f>
        <v/>
      </c>
      <c r="AF7" s="209" t="str">
        <f t="shared" ref="AF7:AF70" si="21">IF(F7="Faksimili (Urusan Rasmi)",IF(ISBLANK(H7),"",H7&amp;","&amp;" "),"")</f>
        <v/>
      </c>
      <c r="AG7" s="209" t="str">
        <f t="shared" ref="AG7:AG70" si="22">IF(F7="Cukai Lapangan Terbang (Airport Tax)",IF(ISBLANK(H7),"",H7&amp;","&amp;" "),"")</f>
        <v/>
      </c>
      <c r="AH7" s="209" t="str">
        <f t="shared" ref="AH7:AH70" si="23">IF(F7="Excess Baggage (Barang Rasmi)",IF(ISBLANK(H7),"",H7&amp;","&amp;" "),"")</f>
        <v/>
      </c>
      <c r="AI7" s="209" t="str">
        <f t="shared" ref="AI7:AI70" si="24">IF(F7="Change Fees (Sebab Rasmi)",IF(ISBLANK(H7),"",H7&amp;","&amp;" "),"")</f>
        <v/>
      </c>
      <c r="AJ7" s="209" t="str">
        <f t="shared" ref="AJ7:AJ70" si="25">IF(F7="Pos/Courier (Urusan Rasmi)",IF(ISBLANK(H7),"",H7&amp;","&amp;" "),"")</f>
        <v/>
      </c>
      <c r="AK7" s="209" t="str">
        <f t="shared" ref="AK7:AK70" si="26">IF(F7="Cukai Barangan &amp; Perkhidmatan (GST)",IF(ISBLANK(H7),"",H7&amp;","&amp;" "),"")</f>
        <v/>
      </c>
      <c r="AL7" s="209" t="str">
        <f t="shared" ref="AL7:AL70" si="27">IF(F7="Caj Perkhidmatan (Service Charge)",IF(ISBLANK(H7),"",H7&amp;","&amp;" "),"")</f>
        <v/>
      </c>
      <c r="AM7" s="209" t="str">
        <f t="shared" ref="AM7:AM70" si="28">IF(F7="Insuran Kemalangan Diri (PA)",IF(ISBLANK(H7),"",H7&amp;","&amp;" "),"")</f>
        <v/>
      </c>
      <c r="AN7" s="209" t="str">
        <f t="shared" ref="AN7:AN70" si="29">IF(F7="Pembaharuan Passport / VISA",IF(ISBLANK(H7),"",H7&amp;","&amp;" "),"")</f>
        <v/>
      </c>
    </row>
    <row r="8" spans="1:40" ht="13.5" customHeight="1" x14ac:dyDescent="0.2">
      <c r="A8" s="669"/>
      <c r="B8" s="666"/>
      <c r="C8" s="663"/>
      <c r="D8" s="657"/>
      <c r="E8" s="660"/>
      <c r="F8" s="141"/>
      <c r="G8" s="141"/>
      <c r="H8" s="197"/>
      <c r="I8" s="137"/>
      <c r="J8" s="1"/>
      <c r="K8" s="208" t="str">
        <f t="shared" si="0"/>
        <v/>
      </c>
      <c r="L8" s="209" t="str">
        <f t="shared" si="1"/>
        <v/>
      </c>
      <c r="M8" s="209" t="str">
        <f t="shared" si="2"/>
        <v/>
      </c>
      <c r="N8" s="209" t="str">
        <f t="shared" si="3"/>
        <v/>
      </c>
      <c r="O8" s="209" t="str">
        <f t="shared" si="4"/>
        <v/>
      </c>
      <c r="P8" s="209" t="str">
        <f t="shared" si="5"/>
        <v/>
      </c>
      <c r="Q8" s="209" t="str">
        <f t="shared" si="6"/>
        <v/>
      </c>
      <c r="R8" s="209" t="str">
        <f t="shared" si="7"/>
        <v/>
      </c>
      <c r="S8" s="209" t="str">
        <f t="shared" si="8"/>
        <v/>
      </c>
      <c r="T8" s="209" t="str">
        <f t="shared" si="9"/>
        <v/>
      </c>
      <c r="U8" s="209" t="str">
        <f t="shared" si="10"/>
        <v/>
      </c>
      <c r="V8" s="209" t="str">
        <f t="shared" si="11"/>
        <v/>
      </c>
      <c r="W8" s="209" t="str">
        <f t="shared" si="12"/>
        <v/>
      </c>
      <c r="X8" s="209" t="str">
        <f t="shared" si="13"/>
        <v/>
      </c>
      <c r="Y8" s="209" t="str">
        <f t="shared" si="14"/>
        <v/>
      </c>
      <c r="Z8" s="209" t="str">
        <f t="shared" si="15"/>
        <v/>
      </c>
      <c r="AA8" s="209" t="str">
        <f t="shared" si="16"/>
        <v/>
      </c>
      <c r="AB8" s="209" t="str">
        <f t="shared" si="17"/>
        <v/>
      </c>
      <c r="AC8" s="209" t="str">
        <f t="shared" si="18"/>
        <v/>
      </c>
      <c r="AD8" s="209" t="str">
        <f t="shared" si="19"/>
        <v/>
      </c>
      <c r="AE8" s="209" t="str">
        <f t="shared" si="20"/>
        <v/>
      </c>
      <c r="AF8" s="209" t="str">
        <f t="shared" si="21"/>
        <v/>
      </c>
      <c r="AG8" s="209" t="str">
        <f t="shared" si="22"/>
        <v/>
      </c>
      <c r="AH8" s="209" t="str">
        <f t="shared" si="23"/>
        <v/>
      </c>
      <c r="AI8" s="209" t="str">
        <f t="shared" si="24"/>
        <v/>
      </c>
      <c r="AJ8" s="209" t="str">
        <f t="shared" si="25"/>
        <v/>
      </c>
      <c r="AK8" s="209" t="str">
        <f t="shared" si="26"/>
        <v/>
      </c>
      <c r="AL8" s="209" t="str">
        <f t="shared" si="27"/>
        <v/>
      </c>
      <c r="AM8" s="209" t="str">
        <f t="shared" si="28"/>
        <v/>
      </c>
      <c r="AN8" s="209" t="str">
        <f t="shared" si="29"/>
        <v/>
      </c>
    </row>
    <row r="9" spans="1:40" ht="13.5" customHeight="1" x14ac:dyDescent="0.2">
      <c r="A9" s="669"/>
      <c r="B9" s="666"/>
      <c r="C9" s="663"/>
      <c r="D9" s="657"/>
      <c r="E9" s="660"/>
      <c r="F9" s="141"/>
      <c r="G9" s="141"/>
      <c r="H9" s="197"/>
      <c r="I9" s="137"/>
      <c r="J9" s="1"/>
      <c r="K9" s="208" t="str">
        <f t="shared" si="0"/>
        <v/>
      </c>
      <c r="L9" s="209" t="str">
        <f t="shared" si="1"/>
        <v/>
      </c>
      <c r="M9" s="209" t="str">
        <f t="shared" si="2"/>
        <v/>
      </c>
      <c r="N9" s="209" t="str">
        <f t="shared" si="3"/>
        <v/>
      </c>
      <c r="O9" s="209" t="str">
        <f t="shared" si="4"/>
        <v/>
      </c>
      <c r="P9" s="209" t="str">
        <f t="shared" si="5"/>
        <v/>
      </c>
      <c r="Q9" s="209" t="str">
        <f t="shared" si="6"/>
        <v/>
      </c>
      <c r="R9" s="209" t="str">
        <f t="shared" si="7"/>
        <v/>
      </c>
      <c r="S9" s="209" t="str">
        <f t="shared" si="8"/>
        <v/>
      </c>
      <c r="T9" s="209" t="str">
        <f t="shared" si="9"/>
        <v/>
      </c>
      <c r="U9" s="209" t="str">
        <f t="shared" si="10"/>
        <v/>
      </c>
      <c r="V9" s="209" t="str">
        <f t="shared" si="11"/>
        <v/>
      </c>
      <c r="W9" s="209" t="str">
        <f t="shared" si="12"/>
        <v/>
      </c>
      <c r="X9" s="209" t="str">
        <f t="shared" si="13"/>
        <v/>
      </c>
      <c r="Y9" s="209" t="str">
        <f t="shared" si="14"/>
        <v/>
      </c>
      <c r="Z9" s="209" t="str">
        <f t="shared" si="15"/>
        <v/>
      </c>
      <c r="AA9" s="209" t="str">
        <f t="shared" si="16"/>
        <v/>
      </c>
      <c r="AB9" s="209" t="str">
        <f t="shared" si="17"/>
        <v/>
      </c>
      <c r="AC9" s="209" t="str">
        <f t="shared" si="18"/>
        <v/>
      </c>
      <c r="AD9" s="209" t="str">
        <f t="shared" si="19"/>
        <v/>
      </c>
      <c r="AE9" s="209" t="str">
        <f t="shared" si="20"/>
        <v/>
      </c>
      <c r="AF9" s="209" t="str">
        <f t="shared" si="21"/>
        <v/>
      </c>
      <c r="AG9" s="209" t="str">
        <f t="shared" si="22"/>
        <v/>
      </c>
      <c r="AH9" s="209" t="str">
        <f t="shared" si="23"/>
        <v/>
      </c>
      <c r="AI9" s="209" t="str">
        <f t="shared" si="24"/>
        <v/>
      </c>
      <c r="AJ9" s="209" t="str">
        <f t="shared" si="25"/>
        <v/>
      </c>
      <c r="AK9" s="209" t="str">
        <f t="shared" si="26"/>
        <v/>
      </c>
      <c r="AL9" s="209" t="str">
        <f t="shared" si="27"/>
        <v/>
      </c>
      <c r="AM9" s="209" t="str">
        <f t="shared" si="28"/>
        <v/>
      </c>
      <c r="AN9" s="209" t="str">
        <f t="shared" si="29"/>
        <v/>
      </c>
    </row>
    <row r="10" spans="1:40" ht="13.5" customHeight="1" x14ac:dyDescent="0.2">
      <c r="A10" s="669"/>
      <c r="B10" s="666"/>
      <c r="C10" s="663"/>
      <c r="D10" s="657"/>
      <c r="E10" s="660"/>
      <c r="F10" s="141"/>
      <c r="G10" s="141"/>
      <c r="H10" s="197"/>
      <c r="I10" s="137"/>
      <c r="J10" s="1"/>
      <c r="K10" s="208" t="str">
        <f t="shared" si="0"/>
        <v/>
      </c>
      <c r="L10" s="209" t="str">
        <f t="shared" si="1"/>
        <v/>
      </c>
      <c r="M10" s="209" t="str">
        <f t="shared" si="2"/>
        <v/>
      </c>
      <c r="N10" s="209" t="str">
        <f t="shared" si="3"/>
        <v/>
      </c>
      <c r="O10" s="209" t="str">
        <f t="shared" si="4"/>
        <v/>
      </c>
      <c r="P10" s="209" t="str">
        <f t="shared" si="5"/>
        <v/>
      </c>
      <c r="Q10" s="209" t="str">
        <f t="shared" si="6"/>
        <v/>
      </c>
      <c r="R10" s="209" t="str">
        <f t="shared" si="7"/>
        <v/>
      </c>
      <c r="S10" s="209" t="str">
        <f t="shared" si="8"/>
        <v/>
      </c>
      <c r="T10" s="209" t="str">
        <f t="shared" si="9"/>
        <v/>
      </c>
      <c r="U10" s="209" t="str">
        <f t="shared" si="10"/>
        <v/>
      </c>
      <c r="V10" s="209" t="str">
        <f t="shared" si="11"/>
        <v/>
      </c>
      <c r="W10" s="209" t="str">
        <f t="shared" si="12"/>
        <v/>
      </c>
      <c r="X10" s="209" t="str">
        <f t="shared" si="13"/>
        <v/>
      </c>
      <c r="Y10" s="209" t="str">
        <f t="shared" si="14"/>
        <v/>
      </c>
      <c r="Z10" s="209" t="str">
        <f t="shared" si="15"/>
        <v/>
      </c>
      <c r="AA10" s="209" t="str">
        <f t="shared" si="16"/>
        <v/>
      </c>
      <c r="AB10" s="209" t="str">
        <f t="shared" si="17"/>
        <v/>
      </c>
      <c r="AC10" s="209" t="str">
        <f t="shared" si="18"/>
        <v/>
      </c>
      <c r="AD10" s="209" t="str">
        <f t="shared" si="19"/>
        <v/>
      </c>
      <c r="AE10" s="209" t="str">
        <f t="shared" si="20"/>
        <v/>
      </c>
      <c r="AF10" s="209" t="str">
        <f t="shared" si="21"/>
        <v/>
      </c>
      <c r="AG10" s="209" t="str">
        <f t="shared" si="22"/>
        <v/>
      </c>
      <c r="AH10" s="209" t="str">
        <f t="shared" si="23"/>
        <v/>
      </c>
      <c r="AI10" s="209" t="str">
        <f t="shared" si="24"/>
        <v/>
      </c>
      <c r="AJ10" s="209" t="str">
        <f t="shared" si="25"/>
        <v/>
      </c>
      <c r="AK10" s="209" t="str">
        <f t="shared" si="26"/>
        <v/>
      </c>
      <c r="AL10" s="209" t="str">
        <f t="shared" si="27"/>
        <v/>
      </c>
      <c r="AM10" s="209" t="str">
        <f t="shared" si="28"/>
        <v/>
      </c>
      <c r="AN10" s="209" t="str">
        <f t="shared" si="29"/>
        <v/>
      </c>
    </row>
    <row r="11" spans="1:40" ht="13.5" customHeight="1" thickBot="1" x14ac:dyDescent="0.25">
      <c r="A11" s="670"/>
      <c r="B11" s="667"/>
      <c r="C11" s="664"/>
      <c r="D11" s="658"/>
      <c r="E11" s="661"/>
      <c r="F11" s="142"/>
      <c r="G11" s="142"/>
      <c r="H11" s="198"/>
      <c r="I11" s="140"/>
      <c r="J11" s="1"/>
      <c r="K11" s="208" t="str">
        <f t="shared" si="0"/>
        <v/>
      </c>
      <c r="L11" s="209" t="str">
        <f t="shared" si="1"/>
        <v/>
      </c>
      <c r="M11" s="209" t="str">
        <f t="shared" si="2"/>
        <v/>
      </c>
      <c r="N11" s="209" t="str">
        <f t="shared" si="3"/>
        <v/>
      </c>
      <c r="O11" s="209" t="str">
        <f t="shared" si="4"/>
        <v/>
      </c>
      <c r="P11" s="209" t="str">
        <f t="shared" si="5"/>
        <v/>
      </c>
      <c r="Q11" s="209" t="str">
        <f t="shared" si="6"/>
        <v/>
      </c>
      <c r="R11" s="209" t="str">
        <f t="shared" si="7"/>
        <v/>
      </c>
      <c r="S11" s="209" t="str">
        <f t="shared" si="8"/>
        <v/>
      </c>
      <c r="T11" s="209" t="str">
        <f t="shared" si="9"/>
        <v/>
      </c>
      <c r="U11" s="209" t="str">
        <f t="shared" si="10"/>
        <v/>
      </c>
      <c r="V11" s="209" t="str">
        <f t="shared" si="11"/>
        <v/>
      </c>
      <c r="W11" s="209" t="str">
        <f t="shared" si="12"/>
        <v/>
      </c>
      <c r="X11" s="209" t="str">
        <f t="shared" si="13"/>
        <v/>
      </c>
      <c r="Y11" s="209" t="str">
        <f t="shared" si="14"/>
        <v/>
      </c>
      <c r="Z11" s="209" t="str">
        <f t="shared" si="15"/>
        <v/>
      </c>
      <c r="AA11" s="209" t="str">
        <f t="shared" si="16"/>
        <v/>
      </c>
      <c r="AB11" s="209" t="str">
        <f t="shared" si="17"/>
        <v/>
      </c>
      <c r="AC11" s="209" t="str">
        <f t="shared" si="18"/>
        <v/>
      </c>
      <c r="AD11" s="209" t="str">
        <f t="shared" si="19"/>
        <v/>
      </c>
      <c r="AE11" s="209" t="str">
        <f t="shared" si="20"/>
        <v/>
      </c>
      <c r="AF11" s="209" t="str">
        <f t="shared" si="21"/>
        <v/>
      </c>
      <c r="AG11" s="209" t="str">
        <f t="shared" si="22"/>
        <v/>
      </c>
      <c r="AH11" s="209" t="str">
        <f t="shared" si="23"/>
        <v/>
      </c>
      <c r="AI11" s="209" t="str">
        <f t="shared" si="24"/>
        <v/>
      </c>
      <c r="AJ11" s="209" t="str">
        <f t="shared" si="25"/>
        <v/>
      </c>
      <c r="AK11" s="209" t="str">
        <f t="shared" si="26"/>
        <v/>
      </c>
      <c r="AL11" s="209" t="str">
        <f t="shared" si="27"/>
        <v/>
      </c>
      <c r="AM11" s="209" t="str">
        <f t="shared" si="28"/>
        <v/>
      </c>
      <c r="AN11" s="209" t="str">
        <f t="shared" si="29"/>
        <v/>
      </c>
    </row>
    <row r="12" spans="1:40" ht="13.5" customHeight="1" x14ac:dyDescent="0.2">
      <c r="A12" s="672"/>
      <c r="B12" s="673"/>
      <c r="C12" s="674"/>
      <c r="D12" s="675"/>
      <c r="E12" s="671"/>
      <c r="F12" s="143"/>
      <c r="G12" s="143"/>
      <c r="H12" s="199"/>
      <c r="I12" s="139"/>
      <c r="J12" s="1"/>
      <c r="K12" s="208" t="str">
        <f t="shared" si="0"/>
        <v/>
      </c>
      <c r="L12" s="209" t="str">
        <f t="shared" si="1"/>
        <v/>
      </c>
      <c r="M12" s="209" t="str">
        <f t="shared" si="2"/>
        <v/>
      </c>
      <c r="N12" s="209" t="str">
        <f t="shared" si="3"/>
        <v/>
      </c>
      <c r="O12" s="209" t="str">
        <f t="shared" si="4"/>
        <v/>
      </c>
      <c r="P12" s="209" t="str">
        <f t="shared" si="5"/>
        <v/>
      </c>
      <c r="Q12" s="209" t="str">
        <f t="shared" si="6"/>
        <v/>
      </c>
      <c r="R12" s="209" t="str">
        <f t="shared" si="7"/>
        <v/>
      </c>
      <c r="S12" s="209" t="str">
        <f t="shared" si="8"/>
        <v/>
      </c>
      <c r="T12" s="209" t="str">
        <f t="shared" si="9"/>
        <v/>
      </c>
      <c r="U12" s="209" t="str">
        <f t="shared" si="10"/>
        <v/>
      </c>
      <c r="V12" s="209" t="str">
        <f t="shared" si="11"/>
        <v/>
      </c>
      <c r="W12" s="209" t="str">
        <f t="shared" si="12"/>
        <v/>
      </c>
      <c r="X12" s="209" t="str">
        <f t="shared" si="13"/>
        <v/>
      </c>
      <c r="Y12" s="209" t="str">
        <f t="shared" si="14"/>
        <v/>
      </c>
      <c r="Z12" s="209" t="str">
        <f t="shared" si="15"/>
        <v/>
      </c>
      <c r="AA12" s="209" t="str">
        <f t="shared" si="16"/>
        <v/>
      </c>
      <c r="AB12" s="209" t="str">
        <f t="shared" si="17"/>
        <v/>
      </c>
      <c r="AC12" s="209" t="str">
        <f t="shared" si="18"/>
        <v/>
      </c>
      <c r="AD12" s="209" t="str">
        <f t="shared" si="19"/>
        <v/>
      </c>
      <c r="AE12" s="209" t="str">
        <f t="shared" si="20"/>
        <v/>
      </c>
      <c r="AF12" s="209" t="str">
        <f t="shared" si="21"/>
        <v/>
      </c>
      <c r="AG12" s="209" t="str">
        <f t="shared" si="22"/>
        <v/>
      </c>
      <c r="AH12" s="209" t="str">
        <f t="shared" si="23"/>
        <v/>
      </c>
      <c r="AI12" s="209" t="str">
        <f t="shared" si="24"/>
        <v/>
      </c>
      <c r="AJ12" s="209" t="str">
        <f t="shared" si="25"/>
        <v/>
      </c>
      <c r="AK12" s="209" t="str">
        <f t="shared" si="26"/>
        <v/>
      </c>
      <c r="AL12" s="209" t="str">
        <f t="shared" si="27"/>
        <v/>
      </c>
      <c r="AM12" s="209" t="str">
        <f t="shared" si="28"/>
        <v/>
      </c>
      <c r="AN12" s="209" t="str">
        <f t="shared" si="29"/>
        <v/>
      </c>
    </row>
    <row r="13" spans="1:40" ht="13.5" customHeight="1" x14ac:dyDescent="0.2">
      <c r="A13" s="669"/>
      <c r="B13" s="666"/>
      <c r="C13" s="663"/>
      <c r="D13" s="657"/>
      <c r="E13" s="660"/>
      <c r="F13" s="141"/>
      <c r="G13" s="141"/>
      <c r="H13" s="197"/>
      <c r="I13" s="137"/>
      <c r="J13" s="1"/>
      <c r="K13" s="208" t="str">
        <f t="shared" si="0"/>
        <v/>
      </c>
      <c r="L13" s="209" t="str">
        <f t="shared" si="1"/>
        <v/>
      </c>
      <c r="M13" s="209" t="str">
        <f t="shared" si="2"/>
        <v/>
      </c>
      <c r="N13" s="209" t="str">
        <f t="shared" si="3"/>
        <v/>
      </c>
      <c r="O13" s="209" t="str">
        <f t="shared" si="4"/>
        <v/>
      </c>
      <c r="P13" s="209" t="str">
        <f t="shared" si="5"/>
        <v/>
      </c>
      <c r="Q13" s="209" t="str">
        <f t="shared" si="6"/>
        <v/>
      </c>
      <c r="R13" s="209" t="str">
        <f t="shared" si="7"/>
        <v/>
      </c>
      <c r="S13" s="209" t="str">
        <f t="shared" si="8"/>
        <v/>
      </c>
      <c r="T13" s="209" t="str">
        <f t="shared" si="9"/>
        <v/>
      </c>
      <c r="U13" s="209" t="str">
        <f t="shared" si="10"/>
        <v/>
      </c>
      <c r="V13" s="209" t="str">
        <f t="shared" si="11"/>
        <v/>
      </c>
      <c r="W13" s="209" t="str">
        <f t="shared" si="12"/>
        <v/>
      </c>
      <c r="X13" s="209" t="str">
        <f t="shared" si="13"/>
        <v/>
      </c>
      <c r="Y13" s="209" t="str">
        <f t="shared" si="14"/>
        <v/>
      </c>
      <c r="Z13" s="209" t="str">
        <f t="shared" si="15"/>
        <v/>
      </c>
      <c r="AA13" s="209" t="str">
        <f t="shared" si="16"/>
        <v/>
      </c>
      <c r="AB13" s="209" t="str">
        <f t="shared" si="17"/>
        <v/>
      </c>
      <c r="AC13" s="209" t="str">
        <f t="shared" si="18"/>
        <v/>
      </c>
      <c r="AD13" s="209" t="str">
        <f t="shared" si="19"/>
        <v/>
      </c>
      <c r="AE13" s="209" t="str">
        <f t="shared" si="20"/>
        <v/>
      </c>
      <c r="AF13" s="209" t="str">
        <f t="shared" si="21"/>
        <v/>
      </c>
      <c r="AG13" s="209" t="str">
        <f t="shared" si="22"/>
        <v/>
      </c>
      <c r="AH13" s="209" t="str">
        <f t="shared" si="23"/>
        <v/>
      </c>
      <c r="AI13" s="209" t="str">
        <f t="shared" si="24"/>
        <v/>
      </c>
      <c r="AJ13" s="209" t="str">
        <f t="shared" si="25"/>
        <v/>
      </c>
      <c r="AK13" s="209" t="str">
        <f t="shared" si="26"/>
        <v/>
      </c>
      <c r="AL13" s="209" t="str">
        <f t="shared" si="27"/>
        <v/>
      </c>
      <c r="AM13" s="209" t="str">
        <f t="shared" si="28"/>
        <v/>
      </c>
      <c r="AN13" s="209" t="str">
        <f t="shared" si="29"/>
        <v/>
      </c>
    </row>
    <row r="14" spans="1:40" ht="13.5" customHeight="1" x14ac:dyDescent="0.2">
      <c r="A14" s="669"/>
      <c r="B14" s="666"/>
      <c r="C14" s="663"/>
      <c r="D14" s="657"/>
      <c r="E14" s="660"/>
      <c r="F14" s="141"/>
      <c r="G14" s="141"/>
      <c r="H14" s="197"/>
      <c r="I14" s="137"/>
      <c r="J14" s="1"/>
      <c r="K14" s="208" t="str">
        <f t="shared" si="0"/>
        <v/>
      </c>
      <c r="L14" s="209" t="str">
        <f t="shared" si="1"/>
        <v/>
      </c>
      <c r="M14" s="209" t="str">
        <f t="shared" si="2"/>
        <v/>
      </c>
      <c r="N14" s="209" t="str">
        <f t="shared" si="3"/>
        <v/>
      </c>
      <c r="O14" s="209" t="str">
        <f t="shared" si="4"/>
        <v/>
      </c>
      <c r="P14" s="209" t="str">
        <f t="shared" si="5"/>
        <v/>
      </c>
      <c r="Q14" s="209" t="str">
        <f t="shared" si="6"/>
        <v/>
      </c>
      <c r="R14" s="209" t="str">
        <f t="shared" si="7"/>
        <v/>
      </c>
      <c r="S14" s="209" t="str">
        <f t="shared" si="8"/>
        <v/>
      </c>
      <c r="T14" s="209" t="str">
        <f t="shared" si="9"/>
        <v/>
      </c>
      <c r="U14" s="209" t="str">
        <f t="shared" si="10"/>
        <v/>
      </c>
      <c r="V14" s="209" t="str">
        <f t="shared" si="11"/>
        <v/>
      </c>
      <c r="W14" s="209" t="str">
        <f t="shared" si="12"/>
        <v/>
      </c>
      <c r="X14" s="209" t="str">
        <f t="shared" si="13"/>
        <v/>
      </c>
      <c r="Y14" s="209" t="str">
        <f t="shared" si="14"/>
        <v/>
      </c>
      <c r="Z14" s="209" t="str">
        <f t="shared" si="15"/>
        <v/>
      </c>
      <c r="AA14" s="209" t="str">
        <f t="shared" si="16"/>
        <v/>
      </c>
      <c r="AB14" s="209" t="str">
        <f t="shared" si="17"/>
        <v/>
      </c>
      <c r="AC14" s="209" t="str">
        <f t="shared" si="18"/>
        <v/>
      </c>
      <c r="AD14" s="209" t="str">
        <f t="shared" si="19"/>
        <v/>
      </c>
      <c r="AE14" s="209" t="str">
        <f t="shared" si="20"/>
        <v/>
      </c>
      <c r="AF14" s="209" t="str">
        <f t="shared" si="21"/>
        <v/>
      </c>
      <c r="AG14" s="209" t="str">
        <f t="shared" si="22"/>
        <v/>
      </c>
      <c r="AH14" s="209" t="str">
        <f t="shared" si="23"/>
        <v/>
      </c>
      <c r="AI14" s="209" t="str">
        <f t="shared" si="24"/>
        <v/>
      </c>
      <c r="AJ14" s="209" t="str">
        <f t="shared" si="25"/>
        <v/>
      </c>
      <c r="AK14" s="209" t="str">
        <f t="shared" si="26"/>
        <v/>
      </c>
      <c r="AL14" s="209" t="str">
        <f t="shared" si="27"/>
        <v/>
      </c>
      <c r="AM14" s="209" t="str">
        <f t="shared" si="28"/>
        <v/>
      </c>
      <c r="AN14" s="209" t="str">
        <f t="shared" si="29"/>
        <v/>
      </c>
    </row>
    <row r="15" spans="1:40" ht="13.5" customHeight="1" x14ac:dyDescent="0.2">
      <c r="A15" s="669"/>
      <c r="B15" s="666"/>
      <c r="C15" s="663"/>
      <c r="D15" s="657"/>
      <c r="E15" s="660"/>
      <c r="F15" s="141"/>
      <c r="G15" s="141"/>
      <c r="H15" s="197"/>
      <c r="I15" s="137"/>
      <c r="J15" s="1"/>
      <c r="K15" s="208" t="str">
        <f t="shared" si="0"/>
        <v/>
      </c>
      <c r="L15" s="209" t="str">
        <f t="shared" si="1"/>
        <v/>
      </c>
      <c r="M15" s="209" t="str">
        <f t="shared" si="2"/>
        <v/>
      </c>
      <c r="N15" s="209" t="str">
        <f t="shared" si="3"/>
        <v/>
      </c>
      <c r="O15" s="209" t="str">
        <f t="shared" si="4"/>
        <v/>
      </c>
      <c r="P15" s="209" t="str">
        <f t="shared" si="5"/>
        <v/>
      </c>
      <c r="Q15" s="209" t="str">
        <f t="shared" si="6"/>
        <v/>
      </c>
      <c r="R15" s="209" t="str">
        <f t="shared" si="7"/>
        <v/>
      </c>
      <c r="S15" s="209" t="str">
        <f t="shared" si="8"/>
        <v/>
      </c>
      <c r="T15" s="209" t="str">
        <f t="shared" si="9"/>
        <v/>
      </c>
      <c r="U15" s="209" t="str">
        <f t="shared" si="10"/>
        <v/>
      </c>
      <c r="V15" s="209" t="str">
        <f t="shared" si="11"/>
        <v/>
      </c>
      <c r="W15" s="209" t="str">
        <f t="shared" si="12"/>
        <v/>
      </c>
      <c r="X15" s="209" t="str">
        <f t="shared" si="13"/>
        <v/>
      </c>
      <c r="Y15" s="209" t="str">
        <f t="shared" si="14"/>
        <v/>
      </c>
      <c r="Z15" s="209" t="str">
        <f t="shared" si="15"/>
        <v/>
      </c>
      <c r="AA15" s="209" t="str">
        <f t="shared" si="16"/>
        <v/>
      </c>
      <c r="AB15" s="209" t="str">
        <f t="shared" si="17"/>
        <v/>
      </c>
      <c r="AC15" s="209" t="str">
        <f t="shared" si="18"/>
        <v/>
      </c>
      <c r="AD15" s="209" t="str">
        <f t="shared" si="19"/>
        <v/>
      </c>
      <c r="AE15" s="209" t="str">
        <f t="shared" si="20"/>
        <v/>
      </c>
      <c r="AF15" s="209" t="str">
        <f t="shared" si="21"/>
        <v/>
      </c>
      <c r="AG15" s="209" t="str">
        <f t="shared" si="22"/>
        <v/>
      </c>
      <c r="AH15" s="209" t="str">
        <f t="shared" si="23"/>
        <v/>
      </c>
      <c r="AI15" s="209" t="str">
        <f t="shared" si="24"/>
        <v/>
      </c>
      <c r="AJ15" s="209" t="str">
        <f t="shared" si="25"/>
        <v/>
      </c>
      <c r="AK15" s="209" t="str">
        <f t="shared" si="26"/>
        <v/>
      </c>
      <c r="AL15" s="209" t="str">
        <f t="shared" si="27"/>
        <v/>
      </c>
      <c r="AM15" s="209" t="str">
        <f t="shared" si="28"/>
        <v/>
      </c>
      <c r="AN15" s="209" t="str">
        <f t="shared" si="29"/>
        <v/>
      </c>
    </row>
    <row r="16" spans="1:40" ht="13.5" customHeight="1" x14ac:dyDescent="0.2">
      <c r="A16" s="669"/>
      <c r="B16" s="666"/>
      <c r="C16" s="663"/>
      <c r="D16" s="657"/>
      <c r="E16" s="660"/>
      <c r="F16" s="141"/>
      <c r="G16" s="141"/>
      <c r="H16" s="197"/>
      <c r="I16" s="137"/>
      <c r="J16" s="1"/>
      <c r="K16" s="208" t="str">
        <f t="shared" si="0"/>
        <v/>
      </c>
      <c r="L16" s="209" t="str">
        <f t="shared" si="1"/>
        <v/>
      </c>
      <c r="M16" s="209" t="str">
        <f t="shared" si="2"/>
        <v/>
      </c>
      <c r="N16" s="209" t="str">
        <f t="shared" si="3"/>
        <v/>
      </c>
      <c r="O16" s="209" t="str">
        <f t="shared" si="4"/>
        <v/>
      </c>
      <c r="P16" s="209" t="str">
        <f t="shared" si="5"/>
        <v/>
      </c>
      <c r="Q16" s="209" t="str">
        <f t="shared" si="6"/>
        <v/>
      </c>
      <c r="R16" s="209" t="str">
        <f t="shared" si="7"/>
        <v/>
      </c>
      <c r="S16" s="209" t="str">
        <f t="shared" si="8"/>
        <v/>
      </c>
      <c r="T16" s="209" t="str">
        <f t="shared" si="9"/>
        <v/>
      </c>
      <c r="U16" s="209" t="str">
        <f t="shared" si="10"/>
        <v/>
      </c>
      <c r="V16" s="209" t="str">
        <f t="shared" si="11"/>
        <v/>
      </c>
      <c r="W16" s="209" t="str">
        <f t="shared" si="12"/>
        <v/>
      </c>
      <c r="X16" s="209" t="str">
        <f t="shared" si="13"/>
        <v/>
      </c>
      <c r="Y16" s="209" t="str">
        <f t="shared" si="14"/>
        <v/>
      </c>
      <c r="Z16" s="209" t="str">
        <f t="shared" si="15"/>
        <v/>
      </c>
      <c r="AA16" s="209" t="str">
        <f t="shared" si="16"/>
        <v/>
      </c>
      <c r="AB16" s="209" t="str">
        <f t="shared" si="17"/>
        <v/>
      </c>
      <c r="AC16" s="209" t="str">
        <f t="shared" si="18"/>
        <v/>
      </c>
      <c r="AD16" s="209" t="str">
        <f t="shared" si="19"/>
        <v/>
      </c>
      <c r="AE16" s="209" t="str">
        <f t="shared" si="20"/>
        <v/>
      </c>
      <c r="AF16" s="209" t="str">
        <f t="shared" si="21"/>
        <v/>
      </c>
      <c r="AG16" s="209" t="str">
        <f t="shared" si="22"/>
        <v/>
      </c>
      <c r="AH16" s="209" t="str">
        <f t="shared" si="23"/>
        <v/>
      </c>
      <c r="AI16" s="209" t="str">
        <f t="shared" si="24"/>
        <v/>
      </c>
      <c r="AJ16" s="209" t="str">
        <f t="shared" si="25"/>
        <v/>
      </c>
      <c r="AK16" s="209" t="str">
        <f t="shared" si="26"/>
        <v/>
      </c>
      <c r="AL16" s="209" t="str">
        <f t="shared" si="27"/>
        <v/>
      </c>
      <c r="AM16" s="209" t="str">
        <f t="shared" si="28"/>
        <v/>
      </c>
      <c r="AN16" s="209" t="str">
        <f t="shared" si="29"/>
        <v/>
      </c>
    </row>
    <row r="17" spans="1:40" ht="13.5" thickBot="1" x14ac:dyDescent="0.25">
      <c r="A17" s="670"/>
      <c r="B17" s="667"/>
      <c r="C17" s="664"/>
      <c r="D17" s="658"/>
      <c r="E17" s="661"/>
      <c r="F17" s="142"/>
      <c r="G17" s="142"/>
      <c r="H17" s="198"/>
      <c r="I17" s="140"/>
      <c r="J17" s="1"/>
      <c r="K17" s="208" t="str">
        <f t="shared" si="0"/>
        <v/>
      </c>
      <c r="L17" s="209" t="str">
        <f t="shared" si="1"/>
        <v/>
      </c>
      <c r="M17" s="209" t="str">
        <f t="shared" si="2"/>
        <v/>
      </c>
      <c r="N17" s="209" t="str">
        <f t="shared" si="3"/>
        <v/>
      </c>
      <c r="O17" s="209" t="str">
        <f t="shared" si="4"/>
        <v/>
      </c>
      <c r="P17" s="209" t="str">
        <f t="shared" si="5"/>
        <v/>
      </c>
      <c r="Q17" s="209" t="str">
        <f t="shared" si="6"/>
        <v/>
      </c>
      <c r="R17" s="209" t="str">
        <f t="shared" si="7"/>
        <v/>
      </c>
      <c r="S17" s="209" t="str">
        <f t="shared" si="8"/>
        <v/>
      </c>
      <c r="T17" s="209" t="str">
        <f t="shared" si="9"/>
        <v/>
      </c>
      <c r="U17" s="209" t="str">
        <f t="shared" si="10"/>
        <v/>
      </c>
      <c r="V17" s="209" t="str">
        <f t="shared" si="11"/>
        <v/>
      </c>
      <c r="W17" s="209" t="str">
        <f t="shared" si="12"/>
        <v/>
      </c>
      <c r="X17" s="209" t="str">
        <f t="shared" si="13"/>
        <v/>
      </c>
      <c r="Y17" s="209" t="str">
        <f t="shared" si="14"/>
        <v/>
      </c>
      <c r="Z17" s="209" t="str">
        <f t="shared" si="15"/>
        <v/>
      </c>
      <c r="AA17" s="209" t="str">
        <f t="shared" si="16"/>
        <v/>
      </c>
      <c r="AB17" s="209" t="str">
        <f t="shared" si="17"/>
        <v/>
      </c>
      <c r="AC17" s="209" t="str">
        <f t="shared" si="18"/>
        <v/>
      </c>
      <c r="AD17" s="209" t="str">
        <f t="shared" si="19"/>
        <v/>
      </c>
      <c r="AE17" s="209" t="str">
        <f t="shared" si="20"/>
        <v/>
      </c>
      <c r="AF17" s="209" t="str">
        <f t="shared" si="21"/>
        <v/>
      </c>
      <c r="AG17" s="209" t="str">
        <f t="shared" si="22"/>
        <v/>
      </c>
      <c r="AH17" s="209" t="str">
        <f t="shared" si="23"/>
        <v/>
      </c>
      <c r="AI17" s="209" t="str">
        <f t="shared" si="24"/>
        <v/>
      </c>
      <c r="AJ17" s="209" t="str">
        <f t="shared" si="25"/>
        <v/>
      </c>
      <c r="AK17" s="209" t="str">
        <f t="shared" si="26"/>
        <v/>
      </c>
      <c r="AL17" s="209" t="str">
        <f t="shared" si="27"/>
        <v/>
      </c>
      <c r="AM17" s="209" t="str">
        <f t="shared" si="28"/>
        <v/>
      </c>
      <c r="AN17" s="209" t="str">
        <f t="shared" si="29"/>
        <v/>
      </c>
    </row>
    <row r="18" spans="1:40" ht="12.75" x14ac:dyDescent="0.2">
      <c r="A18" s="672"/>
      <c r="B18" s="673"/>
      <c r="C18" s="674"/>
      <c r="D18" s="675"/>
      <c r="E18" s="671"/>
      <c r="F18" s="143"/>
      <c r="G18" s="143"/>
      <c r="H18" s="199"/>
      <c r="I18" s="139"/>
      <c r="J18" s="1"/>
      <c r="K18" s="208" t="str">
        <f t="shared" si="0"/>
        <v/>
      </c>
      <c r="L18" s="209" t="str">
        <f t="shared" si="1"/>
        <v/>
      </c>
      <c r="M18" s="209" t="str">
        <f t="shared" si="2"/>
        <v/>
      </c>
      <c r="N18" s="209" t="str">
        <f t="shared" si="3"/>
        <v/>
      </c>
      <c r="O18" s="209" t="str">
        <f t="shared" si="4"/>
        <v/>
      </c>
      <c r="P18" s="209" t="str">
        <f t="shared" si="5"/>
        <v/>
      </c>
      <c r="Q18" s="209" t="str">
        <f t="shared" si="6"/>
        <v/>
      </c>
      <c r="R18" s="209" t="str">
        <f t="shared" si="7"/>
        <v/>
      </c>
      <c r="S18" s="209" t="str">
        <f t="shared" si="8"/>
        <v/>
      </c>
      <c r="T18" s="209" t="str">
        <f t="shared" si="9"/>
        <v/>
      </c>
      <c r="U18" s="209" t="str">
        <f t="shared" si="10"/>
        <v/>
      </c>
      <c r="V18" s="209" t="str">
        <f t="shared" si="11"/>
        <v/>
      </c>
      <c r="W18" s="209" t="str">
        <f t="shared" si="12"/>
        <v/>
      </c>
      <c r="X18" s="209" t="str">
        <f t="shared" si="13"/>
        <v/>
      </c>
      <c r="Y18" s="209" t="str">
        <f t="shared" si="14"/>
        <v/>
      </c>
      <c r="Z18" s="209" t="str">
        <f t="shared" si="15"/>
        <v/>
      </c>
      <c r="AA18" s="209" t="str">
        <f t="shared" si="16"/>
        <v/>
      </c>
      <c r="AB18" s="209" t="str">
        <f t="shared" si="17"/>
        <v/>
      </c>
      <c r="AC18" s="209" t="str">
        <f t="shared" si="18"/>
        <v/>
      </c>
      <c r="AD18" s="209" t="str">
        <f t="shared" si="19"/>
        <v/>
      </c>
      <c r="AE18" s="209" t="str">
        <f t="shared" si="20"/>
        <v/>
      </c>
      <c r="AF18" s="209" t="str">
        <f t="shared" si="21"/>
        <v/>
      </c>
      <c r="AG18" s="209" t="str">
        <f t="shared" si="22"/>
        <v/>
      </c>
      <c r="AH18" s="209" t="str">
        <f t="shared" si="23"/>
        <v/>
      </c>
      <c r="AI18" s="209" t="str">
        <f t="shared" si="24"/>
        <v/>
      </c>
      <c r="AJ18" s="209" t="str">
        <f t="shared" si="25"/>
        <v/>
      </c>
      <c r="AK18" s="209" t="str">
        <f t="shared" si="26"/>
        <v/>
      </c>
      <c r="AL18" s="209" t="str">
        <f t="shared" si="27"/>
        <v/>
      </c>
      <c r="AM18" s="209" t="str">
        <f t="shared" si="28"/>
        <v/>
      </c>
      <c r="AN18" s="209" t="str">
        <f t="shared" si="29"/>
        <v/>
      </c>
    </row>
    <row r="19" spans="1:40" ht="12.75" x14ac:dyDescent="0.2">
      <c r="A19" s="669"/>
      <c r="B19" s="666"/>
      <c r="C19" s="663"/>
      <c r="D19" s="657"/>
      <c r="E19" s="660"/>
      <c r="F19" s="141"/>
      <c r="G19" s="141"/>
      <c r="H19" s="197"/>
      <c r="I19" s="137"/>
      <c r="J19" s="1"/>
      <c r="K19" s="208" t="str">
        <f t="shared" si="0"/>
        <v/>
      </c>
      <c r="L19" s="209" t="str">
        <f t="shared" si="1"/>
        <v/>
      </c>
      <c r="M19" s="209" t="str">
        <f t="shared" si="2"/>
        <v/>
      </c>
      <c r="N19" s="209" t="str">
        <f t="shared" si="3"/>
        <v/>
      </c>
      <c r="O19" s="209" t="str">
        <f t="shared" si="4"/>
        <v/>
      </c>
      <c r="P19" s="209" t="str">
        <f t="shared" si="5"/>
        <v/>
      </c>
      <c r="Q19" s="209" t="str">
        <f t="shared" si="6"/>
        <v/>
      </c>
      <c r="R19" s="209" t="str">
        <f t="shared" si="7"/>
        <v/>
      </c>
      <c r="S19" s="209" t="str">
        <f t="shared" si="8"/>
        <v/>
      </c>
      <c r="T19" s="209" t="str">
        <f t="shared" si="9"/>
        <v/>
      </c>
      <c r="U19" s="209" t="str">
        <f t="shared" si="10"/>
        <v/>
      </c>
      <c r="V19" s="209" t="str">
        <f t="shared" si="11"/>
        <v/>
      </c>
      <c r="W19" s="209" t="str">
        <f t="shared" si="12"/>
        <v/>
      </c>
      <c r="X19" s="209" t="str">
        <f t="shared" si="13"/>
        <v/>
      </c>
      <c r="Y19" s="209" t="str">
        <f t="shared" si="14"/>
        <v/>
      </c>
      <c r="Z19" s="209" t="str">
        <f t="shared" si="15"/>
        <v/>
      </c>
      <c r="AA19" s="209" t="str">
        <f t="shared" si="16"/>
        <v/>
      </c>
      <c r="AB19" s="209" t="str">
        <f t="shared" si="17"/>
        <v/>
      </c>
      <c r="AC19" s="209" t="str">
        <f t="shared" si="18"/>
        <v/>
      </c>
      <c r="AD19" s="209" t="str">
        <f t="shared" si="19"/>
        <v/>
      </c>
      <c r="AE19" s="209" t="str">
        <f t="shared" si="20"/>
        <v/>
      </c>
      <c r="AF19" s="209" t="str">
        <f t="shared" si="21"/>
        <v/>
      </c>
      <c r="AG19" s="209" t="str">
        <f t="shared" si="22"/>
        <v/>
      </c>
      <c r="AH19" s="209" t="str">
        <f t="shared" si="23"/>
        <v/>
      </c>
      <c r="AI19" s="209" t="str">
        <f t="shared" si="24"/>
        <v/>
      </c>
      <c r="AJ19" s="209" t="str">
        <f t="shared" si="25"/>
        <v/>
      </c>
      <c r="AK19" s="209" t="str">
        <f t="shared" si="26"/>
        <v/>
      </c>
      <c r="AL19" s="209" t="str">
        <f t="shared" si="27"/>
        <v/>
      </c>
      <c r="AM19" s="209" t="str">
        <f t="shared" si="28"/>
        <v/>
      </c>
      <c r="AN19" s="209" t="str">
        <f t="shared" si="29"/>
        <v/>
      </c>
    </row>
    <row r="20" spans="1:40" ht="13.5" customHeight="1" x14ac:dyDescent="0.2">
      <c r="A20" s="669"/>
      <c r="B20" s="666"/>
      <c r="C20" s="663"/>
      <c r="D20" s="657"/>
      <c r="E20" s="660"/>
      <c r="F20" s="141"/>
      <c r="G20" s="141"/>
      <c r="H20" s="197"/>
      <c r="I20" s="137"/>
      <c r="J20" s="1"/>
      <c r="K20" s="208" t="str">
        <f t="shared" si="0"/>
        <v/>
      </c>
      <c r="L20" s="209" t="str">
        <f t="shared" si="1"/>
        <v/>
      </c>
      <c r="M20" s="209" t="str">
        <f t="shared" si="2"/>
        <v/>
      </c>
      <c r="N20" s="209" t="str">
        <f t="shared" si="3"/>
        <v/>
      </c>
      <c r="O20" s="209" t="str">
        <f t="shared" si="4"/>
        <v/>
      </c>
      <c r="P20" s="209" t="str">
        <f t="shared" si="5"/>
        <v/>
      </c>
      <c r="Q20" s="209" t="str">
        <f t="shared" si="6"/>
        <v/>
      </c>
      <c r="R20" s="209" t="str">
        <f t="shared" si="7"/>
        <v/>
      </c>
      <c r="S20" s="209" t="str">
        <f t="shared" si="8"/>
        <v/>
      </c>
      <c r="T20" s="209" t="str">
        <f t="shared" si="9"/>
        <v/>
      </c>
      <c r="U20" s="209" t="str">
        <f t="shared" si="10"/>
        <v/>
      </c>
      <c r="V20" s="209" t="str">
        <f t="shared" si="11"/>
        <v/>
      </c>
      <c r="W20" s="209" t="str">
        <f t="shared" si="12"/>
        <v/>
      </c>
      <c r="X20" s="209" t="str">
        <f t="shared" si="13"/>
        <v/>
      </c>
      <c r="Y20" s="209" t="str">
        <f t="shared" si="14"/>
        <v/>
      </c>
      <c r="Z20" s="209" t="str">
        <f t="shared" si="15"/>
        <v/>
      </c>
      <c r="AA20" s="209" t="str">
        <f t="shared" si="16"/>
        <v/>
      </c>
      <c r="AB20" s="209" t="str">
        <f t="shared" si="17"/>
        <v/>
      </c>
      <c r="AC20" s="209" t="str">
        <f t="shared" si="18"/>
        <v/>
      </c>
      <c r="AD20" s="209" t="str">
        <f t="shared" si="19"/>
        <v/>
      </c>
      <c r="AE20" s="209" t="str">
        <f t="shared" si="20"/>
        <v/>
      </c>
      <c r="AF20" s="209" t="str">
        <f t="shared" si="21"/>
        <v/>
      </c>
      <c r="AG20" s="209" t="str">
        <f t="shared" si="22"/>
        <v/>
      </c>
      <c r="AH20" s="209" t="str">
        <f t="shared" si="23"/>
        <v/>
      </c>
      <c r="AI20" s="209" t="str">
        <f t="shared" si="24"/>
        <v/>
      </c>
      <c r="AJ20" s="209" t="str">
        <f t="shared" si="25"/>
        <v/>
      </c>
      <c r="AK20" s="209" t="str">
        <f t="shared" si="26"/>
        <v/>
      </c>
      <c r="AL20" s="209" t="str">
        <f t="shared" si="27"/>
        <v/>
      </c>
      <c r="AM20" s="209" t="str">
        <f t="shared" si="28"/>
        <v/>
      </c>
      <c r="AN20" s="209" t="str">
        <f t="shared" si="29"/>
        <v/>
      </c>
    </row>
    <row r="21" spans="1:40" ht="13.5" customHeight="1" x14ac:dyDescent="0.2">
      <c r="A21" s="669"/>
      <c r="B21" s="666"/>
      <c r="C21" s="663"/>
      <c r="D21" s="657"/>
      <c r="E21" s="660"/>
      <c r="F21" s="141"/>
      <c r="G21" s="141"/>
      <c r="H21" s="197"/>
      <c r="I21" s="137"/>
      <c r="J21" s="1"/>
      <c r="K21" s="208" t="str">
        <f t="shared" si="0"/>
        <v/>
      </c>
      <c r="L21" s="209" t="str">
        <f t="shared" si="1"/>
        <v/>
      </c>
      <c r="M21" s="209" t="str">
        <f t="shared" si="2"/>
        <v/>
      </c>
      <c r="N21" s="209" t="str">
        <f t="shared" si="3"/>
        <v/>
      </c>
      <c r="O21" s="209" t="str">
        <f t="shared" si="4"/>
        <v/>
      </c>
      <c r="P21" s="209" t="str">
        <f t="shared" si="5"/>
        <v/>
      </c>
      <c r="Q21" s="209" t="str">
        <f t="shared" si="6"/>
        <v/>
      </c>
      <c r="R21" s="209" t="str">
        <f t="shared" si="7"/>
        <v/>
      </c>
      <c r="S21" s="209" t="str">
        <f t="shared" si="8"/>
        <v/>
      </c>
      <c r="T21" s="209" t="str">
        <f t="shared" si="9"/>
        <v/>
      </c>
      <c r="U21" s="209" t="str">
        <f t="shared" si="10"/>
        <v/>
      </c>
      <c r="V21" s="209" t="str">
        <f t="shared" si="11"/>
        <v/>
      </c>
      <c r="W21" s="209" t="str">
        <f t="shared" si="12"/>
        <v/>
      </c>
      <c r="X21" s="209" t="str">
        <f t="shared" si="13"/>
        <v/>
      </c>
      <c r="Y21" s="209" t="str">
        <f t="shared" si="14"/>
        <v/>
      </c>
      <c r="Z21" s="209" t="str">
        <f t="shared" si="15"/>
        <v/>
      </c>
      <c r="AA21" s="209" t="str">
        <f t="shared" si="16"/>
        <v/>
      </c>
      <c r="AB21" s="209" t="str">
        <f t="shared" si="17"/>
        <v/>
      </c>
      <c r="AC21" s="209" t="str">
        <f t="shared" si="18"/>
        <v/>
      </c>
      <c r="AD21" s="209" t="str">
        <f t="shared" si="19"/>
        <v/>
      </c>
      <c r="AE21" s="209" t="str">
        <f t="shared" si="20"/>
        <v/>
      </c>
      <c r="AF21" s="209" t="str">
        <f t="shared" si="21"/>
        <v/>
      </c>
      <c r="AG21" s="209" t="str">
        <f t="shared" si="22"/>
        <v/>
      </c>
      <c r="AH21" s="209" t="str">
        <f t="shared" si="23"/>
        <v/>
      </c>
      <c r="AI21" s="209" t="str">
        <f t="shared" si="24"/>
        <v/>
      </c>
      <c r="AJ21" s="209" t="str">
        <f t="shared" si="25"/>
        <v/>
      </c>
      <c r="AK21" s="209" t="str">
        <f t="shared" si="26"/>
        <v/>
      </c>
      <c r="AL21" s="209" t="str">
        <f t="shared" si="27"/>
        <v/>
      </c>
      <c r="AM21" s="209" t="str">
        <f t="shared" si="28"/>
        <v/>
      </c>
      <c r="AN21" s="209" t="str">
        <f t="shared" si="29"/>
        <v/>
      </c>
    </row>
    <row r="22" spans="1:40" ht="13.5" customHeight="1" x14ac:dyDescent="0.2">
      <c r="A22" s="669"/>
      <c r="B22" s="666"/>
      <c r="C22" s="663"/>
      <c r="D22" s="657"/>
      <c r="E22" s="660"/>
      <c r="F22" s="141"/>
      <c r="G22" s="141"/>
      <c r="H22" s="197"/>
      <c r="I22" s="137"/>
      <c r="J22" s="1"/>
      <c r="K22" s="208" t="str">
        <f t="shared" si="0"/>
        <v/>
      </c>
      <c r="L22" s="209" t="str">
        <f t="shared" si="1"/>
        <v/>
      </c>
      <c r="M22" s="209" t="str">
        <f t="shared" si="2"/>
        <v/>
      </c>
      <c r="N22" s="209" t="str">
        <f t="shared" si="3"/>
        <v/>
      </c>
      <c r="O22" s="209" t="str">
        <f t="shared" si="4"/>
        <v/>
      </c>
      <c r="P22" s="209" t="str">
        <f t="shared" si="5"/>
        <v/>
      </c>
      <c r="Q22" s="209" t="str">
        <f t="shared" si="6"/>
        <v/>
      </c>
      <c r="R22" s="209" t="str">
        <f t="shared" si="7"/>
        <v/>
      </c>
      <c r="S22" s="209" t="str">
        <f t="shared" si="8"/>
        <v/>
      </c>
      <c r="T22" s="209" t="str">
        <f t="shared" si="9"/>
        <v/>
      </c>
      <c r="U22" s="209" t="str">
        <f t="shared" si="10"/>
        <v/>
      </c>
      <c r="V22" s="209" t="str">
        <f t="shared" si="11"/>
        <v/>
      </c>
      <c r="W22" s="209" t="str">
        <f t="shared" si="12"/>
        <v/>
      </c>
      <c r="X22" s="209" t="str">
        <f t="shared" si="13"/>
        <v/>
      </c>
      <c r="Y22" s="209" t="str">
        <f t="shared" si="14"/>
        <v/>
      </c>
      <c r="Z22" s="209" t="str">
        <f t="shared" si="15"/>
        <v/>
      </c>
      <c r="AA22" s="209" t="str">
        <f t="shared" si="16"/>
        <v/>
      </c>
      <c r="AB22" s="209" t="str">
        <f t="shared" si="17"/>
        <v/>
      </c>
      <c r="AC22" s="209" t="str">
        <f t="shared" si="18"/>
        <v/>
      </c>
      <c r="AD22" s="209" t="str">
        <f t="shared" si="19"/>
        <v/>
      </c>
      <c r="AE22" s="209" t="str">
        <f t="shared" si="20"/>
        <v/>
      </c>
      <c r="AF22" s="209" t="str">
        <f t="shared" si="21"/>
        <v/>
      </c>
      <c r="AG22" s="209" t="str">
        <f t="shared" si="22"/>
        <v/>
      </c>
      <c r="AH22" s="209" t="str">
        <f t="shared" si="23"/>
        <v/>
      </c>
      <c r="AI22" s="209" t="str">
        <f t="shared" si="24"/>
        <v/>
      </c>
      <c r="AJ22" s="209" t="str">
        <f t="shared" si="25"/>
        <v/>
      </c>
      <c r="AK22" s="209" t="str">
        <f t="shared" si="26"/>
        <v/>
      </c>
      <c r="AL22" s="209" t="str">
        <f t="shared" si="27"/>
        <v/>
      </c>
      <c r="AM22" s="209" t="str">
        <f t="shared" si="28"/>
        <v/>
      </c>
      <c r="AN22" s="209" t="str">
        <f t="shared" si="29"/>
        <v/>
      </c>
    </row>
    <row r="23" spans="1:40" ht="13.5" customHeight="1" thickBot="1" x14ac:dyDescent="0.25">
      <c r="A23" s="670"/>
      <c r="B23" s="667"/>
      <c r="C23" s="664"/>
      <c r="D23" s="658"/>
      <c r="E23" s="661"/>
      <c r="F23" s="142"/>
      <c r="G23" s="142"/>
      <c r="H23" s="198"/>
      <c r="I23" s="140"/>
      <c r="J23" s="1"/>
      <c r="K23" s="208" t="str">
        <f t="shared" si="0"/>
        <v/>
      </c>
      <c r="L23" s="209" t="str">
        <f t="shared" si="1"/>
        <v/>
      </c>
      <c r="M23" s="209" t="str">
        <f t="shared" si="2"/>
        <v/>
      </c>
      <c r="N23" s="209" t="str">
        <f t="shared" si="3"/>
        <v/>
      </c>
      <c r="O23" s="209" t="str">
        <f t="shared" si="4"/>
        <v/>
      </c>
      <c r="P23" s="209" t="str">
        <f t="shared" si="5"/>
        <v/>
      </c>
      <c r="Q23" s="209" t="str">
        <f t="shared" si="6"/>
        <v/>
      </c>
      <c r="R23" s="209" t="str">
        <f t="shared" si="7"/>
        <v/>
      </c>
      <c r="S23" s="209" t="str">
        <f t="shared" si="8"/>
        <v/>
      </c>
      <c r="T23" s="209" t="str">
        <f t="shared" si="9"/>
        <v/>
      </c>
      <c r="U23" s="209" t="str">
        <f t="shared" si="10"/>
        <v/>
      </c>
      <c r="V23" s="209" t="str">
        <f t="shared" si="11"/>
        <v/>
      </c>
      <c r="W23" s="209" t="str">
        <f t="shared" si="12"/>
        <v/>
      </c>
      <c r="X23" s="209" t="str">
        <f t="shared" si="13"/>
        <v/>
      </c>
      <c r="Y23" s="209" t="str">
        <f t="shared" si="14"/>
        <v/>
      </c>
      <c r="Z23" s="209" t="str">
        <f t="shared" si="15"/>
        <v/>
      </c>
      <c r="AA23" s="209" t="str">
        <f t="shared" si="16"/>
        <v/>
      </c>
      <c r="AB23" s="209" t="str">
        <f t="shared" si="17"/>
        <v/>
      </c>
      <c r="AC23" s="209" t="str">
        <f t="shared" si="18"/>
        <v/>
      </c>
      <c r="AD23" s="209" t="str">
        <f t="shared" si="19"/>
        <v/>
      </c>
      <c r="AE23" s="209" t="str">
        <f t="shared" si="20"/>
        <v/>
      </c>
      <c r="AF23" s="209" t="str">
        <f t="shared" si="21"/>
        <v/>
      </c>
      <c r="AG23" s="209" t="str">
        <f t="shared" si="22"/>
        <v/>
      </c>
      <c r="AH23" s="209" t="str">
        <f t="shared" si="23"/>
        <v/>
      </c>
      <c r="AI23" s="209" t="str">
        <f t="shared" si="24"/>
        <v/>
      </c>
      <c r="AJ23" s="209" t="str">
        <f t="shared" si="25"/>
        <v/>
      </c>
      <c r="AK23" s="209" t="str">
        <f t="shared" si="26"/>
        <v/>
      </c>
      <c r="AL23" s="209" t="str">
        <f t="shared" si="27"/>
        <v/>
      </c>
      <c r="AM23" s="209" t="str">
        <f t="shared" si="28"/>
        <v/>
      </c>
      <c r="AN23" s="209" t="str">
        <f t="shared" si="29"/>
        <v/>
      </c>
    </row>
    <row r="24" spans="1:40" ht="13.5" customHeight="1" x14ac:dyDescent="0.2">
      <c r="A24" s="672"/>
      <c r="B24" s="673"/>
      <c r="C24" s="674"/>
      <c r="D24" s="675"/>
      <c r="E24" s="671"/>
      <c r="F24" s="143"/>
      <c r="G24" s="143"/>
      <c r="H24" s="199"/>
      <c r="I24" s="139"/>
      <c r="J24" s="1"/>
      <c r="K24" s="208" t="str">
        <f t="shared" si="0"/>
        <v/>
      </c>
      <c r="L24" s="209" t="str">
        <f t="shared" si="1"/>
        <v/>
      </c>
      <c r="M24" s="209" t="str">
        <f t="shared" si="2"/>
        <v/>
      </c>
      <c r="N24" s="209" t="str">
        <f t="shared" si="3"/>
        <v/>
      </c>
      <c r="O24" s="209" t="str">
        <f t="shared" si="4"/>
        <v/>
      </c>
      <c r="P24" s="209" t="str">
        <f t="shared" si="5"/>
        <v/>
      </c>
      <c r="Q24" s="209" t="str">
        <f t="shared" si="6"/>
        <v/>
      </c>
      <c r="R24" s="209" t="str">
        <f t="shared" si="7"/>
        <v/>
      </c>
      <c r="S24" s="209" t="str">
        <f t="shared" si="8"/>
        <v/>
      </c>
      <c r="T24" s="209" t="str">
        <f t="shared" si="9"/>
        <v/>
      </c>
      <c r="U24" s="209" t="str">
        <f t="shared" si="10"/>
        <v/>
      </c>
      <c r="V24" s="209" t="str">
        <f t="shared" si="11"/>
        <v/>
      </c>
      <c r="W24" s="209" t="str">
        <f t="shared" si="12"/>
        <v/>
      </c>
      <c r="X24" s="209" t="str">
        <f t="shared" si="13"/>
        <v/>
      </c>
      <c r="Y24" s="209" t="str">
        <f t="shared" si="14"/>
        <v/>
      </c>
      <c r="Z24" s="209" t="str">
        <f t="shared" si="15"/>
        <v/>
      </c>
      <c r="AA24" s="209" t="str">
        <f t="shared" si="16"/>
        <v/>
      </c>
      <c r="AB24" s="209" t="str">
        <f t="shared" si="17"/>
        <v/>
      </c>
      <c r="AC24" s="209" t="str">
        <f t="shared" si="18"/>
        <v/>
      </c>
      <c r="AD24" s="209" t="str">
        <f t="shared" si="19"/>
        <v/>
      </c>
      <c r="AE24" s="209" t="str">
        <f t="shared" si="20"/>
        <v/>
      </c>
      <c r="AF24" s="209" t="str">
        <f t="shared" si="21"/>
        <v/>
      </c>
      <c r="AG24" s="209" t="str">
        <f t="shared" si="22"/>
        <v/>
      </c>
      <c r="AH24" s="209" t="str">
        <f t="shared" si="23"/>
        <v/>
      </c>
      <c r="AI24" s="209" t="str">
        <f t="shared" si="24"/>
        <v/>
      </c>
      <c r="AJ24" s="209" t="str">
        <f t="shared" si="25"/>
        <v/>
      </c>
      <c r="AK24" s="209" t="str">
        <f t="shared" si="26"/>
        <v/>
      </c>
      <c r="AL24" s="209" t="str">
        <f t="shared" si="27"/>
        <v/>
      </c>
      <c r="AM24" s="209" t="str">
        <f t="shared" si="28"/>
        <v/>
      </c>
      <c r="AN24" s="209" t="str">
        <f t="shared" si="29"/>
        <v/>
      </c>
    </row>
    <row r="25" spans="1:40" ht="13.5" customHeight="1" x14ac:dyDescent="0.2">
      <c r="A25" s="669"/>
      <c r="B25" s="666"/>
      <c r="C25" s="663"/>
      <c r="D25" s="657"/>
      <c r="E25" s="660"/>
      <c r="F25" s="141"/>
      <c r="G25" s="141"/>
      <c r="H25" s="197"/>
      <c r="I25" s="137"/>
      <c r="J25" s="1"/>
      <c r="K25" s="208" t="str">
        <f t="shared" si="0"/>
        <v/>
      </c>
      <c r="L25" s="209" t="str">
        <f t="shared" si="1"/>
        <v/>
      </c>
      <c r="M25" s="209" t="str">
        <f t="shared" si="2"/>
        <v/>
      </c>
      <c r="N25" s="209" t="str">
        <f t="shared" si="3"/>
        <v/>
      </c>
      <c r="O25" s="209" t="str">
        <f t="shared" si="4"/>
        <v/>
      </c>
      <c r="P25" s="209" t="str">
        <f t="shared" si="5"/>
        <v/>
      </c>
      <c r="Q25" s="209" t="str">
        <f t="shared" si="6"/>
        <v/>
      </c>
      <c r="R25" s="209" t="str">
        <f t="shared" si="7"/>
        <v/>
      </c>
      <c r="S25" s="209" t="str">
        <f t="shared" si="8"/>
        <v/>
      </c>
      <c r="T25" s="209" t="str">
        <f t="shared" si="9"/>
        <v/>
      </c>
      <c r="U25" s="209" t="str">
        <f t="shared" si="10"/>
        <v/>
      </c>
      <c r="V25" s="209" t="str">
        <f t="shared" si="11"/>
        <v/>
      </c>
      <c r="W25" s="209" t="str">
        <f t="shared" si="12"/>
        <v/>
      </c>
      <c r="X25" s="209" t="str">
        <f t="shared" si="13"/>
        <v/>
      </c>
      <c r="Y25" s="209" t="str">
        <f t="shared" si="14"/>
        <v/>
      </c>
      <c r="Z25" s="209" t="str">
        <f t="shared" si="15"/>
        <v/>
      </c>
      <c r="AA25" s="209" t="str">
        <f t="shared" si="16"/>
        <v/>
      </c>
      <c r="AB25" s="209" t="str">
        <f t="shared" si="17"/>
        <v/>
      </c>
      <c r="AC25" s="209" t="str">
        <f t="shared" si="18"/>
        <v/>
      </c>
      <c r="AD25" s="209" t="str">
        <f t="shared" si="19"/>
        <v/>
      </c>
      <c r="AE25" s="209" t="str">
        <f t="shared" si="20"/>
        <v/>
      </c>
      <c r="AF25" s="209" t="str">
        <f t="shared" si="21"/>
        <v/>
      </c>
      <c r="AG25" s="209" t="str">
        <f t="shared" si="22"/>
        <v/>
      </c>
      <c r="AH25" s="209" t="str">
        <f t="shared" si="23"/>
        <v/>
      </c>
      <c r="AI25" s="209" t="str">
        <f t="shared" si="24"/>
        <v/>
      </c>
      <c r="AJ25" s="209" t="str">
        <f t="shared" si="25"/>
        <v/>
      </c>
      <c r="AK25" s="209" t="str">
        <f t="shared" si="26"/>
        <v/>
      </c>
      <c r="AL25" s="209" t="str">
        <f t="shared" si="27"/>
        <v/>
      </c>
      <c r="AM25" s="209" t="str">
        <f t="shared" si="28"/>
        <v/>
      </c>
      <c r="AN25" s="209" t="str">
        <f t="shared" si="29"/>
        <v/>
      </c>
    </row>
    <row r="26" spans="1:40" ht="13.5" customHeight="1" x14ac:dyDescent="0.2">
      <c r="A26" s="669"/>
      <c r="B26" s="666"/>
      <c r="C26" s="663"/>
      <c r="D26" s="657"/>
      <c r="E26" s="660"/>
      <c r="F26" s="141"/>
      <c r="G26" s="141"/>
      <c r="H26" s="197"/>
      <c r="I26" s="137"/>
      <c r="J26" s="1"/>
      <c r="K26" s="208" t="str">
        <f t="shared" si="0"/>
        <v/>
      </c>
      <c r="L26" s="209" t="str">
        <f t="shared" si="1"/>
        <v/>
      </c>
      <c r="M26" s="209" t="str">
        <f t="shared" si="2"/>
        <v/>
      </c>
      <c r="N26" s="209" t="str">
        <f t="shared" si="3"/>
        <v/>
      </c>
      <c r="O26" s="209" t="str">
        <f t="shared" si="4"/>
        <v/>
      </c>
      <c r="P26" s="209" t="str">
        <f t="shared" si="5"/>
        <v/>
      </c>
      <c r="Q26" s="209" t="str">
        <f t="shared" si="6"/>
        <v/>
      </c>
      <c r="R26" s="209" t="str">
        <f t="shared" si="7"/>
        <v/>
      </c>
      <c r="S26" s="209" t="str">
        <f t="shared" si="8"/>
        <v/>
      </c>
      <c r="T26" s="209" t="str">
        <f t="shared" si="9"/>
        <v/>
      </c>
      <c r="U26" s="209" t="str">
        <f t="shared" si="10"/>
        <v/>
      </c>
      <c r="V26" s="209" t="str">
        <f t="shared" si="11"/>
        <v/>
      </c>
      <c r="W26" s="209" t="str">
        <f t="shared" si="12"/>
        <v/>
      </c>
      <c r="X26" s="209" t="str">
        <f t="shared" si="13"/>
        <v/>
      </c>
      <c r="Y26" s="209" t="str">
        <f t="shared" si="14"/>
        <v/>
      </c>
      <c r="Z26" s="209" t="str">
        <f t="shared" si="15"/>
        <v/>
      </c>
      <c r="AA26" s="209" t="str">
        <f t="shared" si="16"/>
        <v/>
      </c>
      <c r="AB26" s="209" t="str">
        <f t="shared" si="17"/>
        <v/>
      </c>
      <c r="AC26" s="209" t="str">
        <f t="shared" si="18"/>
        <v/>
      </c>
      <c r="AD26" s="209" t="str">
        <f t="shared" si="19"/>
        <v/>
      </c>
      <c r="AE26" s="209" t="str">
        <f t="shared" si="20"/>
        <v/>
      </c>
      <c r="AF26" s="209" t="str">
        <f t="shared" si="21"/>
        <v/>
      </c>
      <c r="AG26" s="209" t="str">
        <f t="shared" si="22"/>
        <v/>
      </c>
      <c r="AH26" s="209" t="str">
        <f t="shared" si="23"/>
        <v/>
      </c>
      <c r="AI26" s="209" t="str">
        <f t="shared" si="24"/>
        <v/>
      </c>
      <c r="AJ26" s="209" t="str">
        <f t="shared" si="25"/>
        <v/>
      </c>
      <c r="AK26" s="209" t="str">
        <f t="shared" si="26"/>
        <v/>
      </c>
      <c r="AL26" s="209" t="str">
        <f t="shared" si="27"/>
        <v/>
      </c>
      <c r="AM26" s="209" t="str">
        <f t="shared" si="28"/>
        <v/>
      </c>
      <c r="AN26" s="209" t="str">
        <f t="shared" si="29"/>
        <v/>
      </c>
    </row>
    <row r="27" spans="1:40" ht="13.5" customHeight="1" x14ac:dyDescent="0.2">
      <c r="A27" s="669"/>
      <c r="B27" s="666"/>
      <c r="C27" s="663"/>
      <c r="D27" s="657"/>
      <c r="E27" s="660"/>
      <c r="F27" s="141"/>
      <c r="G27" s="141"/>
      <c r="H27" s="197"/>
      <c r="I27" s="137"/>
      <c r="J27" s="1"/>
      <c r="K27" s="208" t="str">
        <f t="shared" si="0"/>
        <v/>
      </c>
      <c r="L27" s="209" t="str">
        <f t="shared" si="1"/>
        <v/>
      </c>
      <c r="M27" s="209" t="str">
        <f t="shared" si="2"/>
        <v/>
      </c>
      <c r="N27" s="209" t="str">
        <f t="shared" si="3"/>
        <v/>
      </c>
      <c r="O27" s="209" t="str">
        <f t="shared" si="4"/>
        <v/>
      </c>
      <c r="P27" s="209" t="str">
        <f t="shared" si="5"/>
        <v/>
      </c>
      <c r="Q27" s="209" t="str">
        <f t="shared" si="6"/>
        <v/>
      </c>
      <c r="R27" s="209" t="str">
        <f t="shared" si="7"/>
        <v/>
      </c>
      <c r="S27" s="209" t="str">
        <f t="shared" si="8"/>
        <v/>
      </c>
      <c r="T27" s="209" t="str">
        <f t="shared" si="9"/>
        <v/>
      </c>
      <c r="U27" s="209" t="str">
        <f t="shared" si="10"/>
        <v/>
      </c>
      <c r="V27" s="209" t="str">
        <f t="shared" si="11"/>
        <v/>
      </c>
      <c r="W27" s="209" t="str">
        <f t="shared" si="12"/>
        <v/>
      </c>
      <c r="X27" s="209" t="str">
        <f t="shared" si="13"/>
        <v/>
      </c>
      <c r="Y27" s="209" t="str">
        <f t="shared" si="14"/>
        <v/>
      </c>
      <c r="Z27" s="209" t="str">
        <f t="shared" si="15"/>
        <v/>
      </c>
      <c r="AA27" s="209" t="str">
        <f t="shared" si="16"/>
        <v/>
      </c>
      <c r="AB27" s="209" t="str">
        <f t="shared" si="17"/>
        <v/>
      </c>
      <c r="AC27" s="209" t="str">
        <f t="shared" si="18"/>
        <v/>
      </c>
      <c r="AD27" s="209" t="str">
        <f t="shared" si="19"/>
        <v/>
      </c>
      <c r="AE27" s="209" t="str">
        <f t="shared" si="20"/>
        <v/>
      </c>
      <c r="AF27" s="209" t="str">
        <f t="shared" si="21"/>
        <v/>
      </c>
      <c r="AG27" s="209" t="str">
        <f t="shared" si="22"/>
        <v/>
      </c>
      <c r="AH27" s="209" t="str">
        <f t="shared" si="23"/>
        <v/>
      </c>
      <c r="AI27" s="209" t="str">
        <f t="shared" si="24"/>
        <v/>
      </c>
      <c r="AJ27" s="209" t="str">
        <f t="shared" si="25"/>
        <v/>
      </c>
      <c r="AK27" s="209" t="str">
        <f t="shared" si="26"/>
        <v/>
      </c>
      <c r="AL27" s="209" t="str">
        <f t="shared" si="27"/>
        <v/>
      </c>
      <c r="AM27" s="209" t="str">
        <f t="shared" si="28"/>
        <v/>
      </c>
      <c r="AN27" s="209" t="str">
        <f t="shared" si="29"/>
        <v/>
      </c>
    </row>
    <row r="28" spans="1:40" ht="13.5" customHeight="1" x14ac:dyDescent="0.2">
      <c r="A28" s="669"/>
      <c r="B28" s="666"/>
      <c r="C28" s="663"/>
      <c r="D28" s="657"/>
      <c r="E28" s="660"/>
      <c r="F28" s="141"/>
      <c r="G28" s="141"/>
      <c r="H28" s="197"/>
      <c r="I28" s="137"/>
      <c r="J28" s="1"/>
      <c r="K28" s="208" t="str">
        <f t="shared" si="0"/>
        <v/>
      </c>
      <c r="L28" s="209" t="str">
        <f t="shared" si="1"/>
        <v/>
      </c>
      <c r="M28" s="209" t="str">
        <f t="shared" si="2"/>
        <v/>
      </c>
      <c r="N28" s="209" t="str">
        <f t="shared" si="3"/>
        <v/>
      </c>
      <c r="O28" s="209" t="str">
        <f t="shared" si="4"/>
        <v/>
      </c>
      <c r="P28" s="209" t="str">
        <f t="shared" si="5"/>
        <v/>
      </c>
      <c r="Q28" s="209" t="str">
        <f t="shared" si="6"/>
        <v/>
      </c>
      <c r="R28" s="209" t="str">
        <f t="shared" si="7"/>
        <v/>
      </c>
      <c r="S28" s="209" t="str">
        <f t="shared" si="8"/>
        <v/>
      </c>
      <c r="T28" s="209" t="str">
        <f t="shared" si="9"/>
        <v/>
      </c>
      <c r="U28" s="209" t="str">
        <f t="shared" si="10"/>
        <v/>
      </c>
      <c r="V28" s="209" t="str">
        <f t="shared" si="11"/>
        <v/>
      </c>
      <c r="W28" s="209" t="str">
        <f t="shared" si="12"/>
        <v/>
      </c>
      <c r="X28" s="209" t="str">
        <f t="shared" si="13"/>
        <v/>
      </c>
      <c r="Y28" s="209" t="str">
        <f t="shared" si="14"/>
        <v/>
      </c>
      <c r="Z28" s="209" t="str">
        <f t="shared" si="15"/>
        <v/>
      </c>
      <c r="AA28" s="209" t="str">
        <f t="shared" si="16"/>
        <v/>
      </c>
      <c r="AB28" s="209" t="str">
        <f t="shared" si="17"/>
        <v/>
      </c>
      <c r="AC28" s="209" t="str">
        <f t="shared" si="18"/>
        <v/>
      </c>
      <c r="AD28" s="209" t="str">
        <f t="shared" si="19"/>
        <v/>
      </c>
      <c r="AE28" s="209" t="str">
        <f t="shared" si="20"/>
        <v/>
      </c>
      <c r="AF28" s="209" t="str">
        <f t="shared" si="21"/>
        <v/>
      </c>
      <c r="AG28" s="209" t="str">
        <f t="shared" si="22"/>
        <v/>
      </c>
      <c r="AH28" s="209" t="str">
        <f t="shared" si="23"/>
        <v/>
      </c>
      <c r="AI28" s="209" t="str">
        <f t="shared" si="24"/>
        <v/>
      </c>
      <c r="AJ28" s="209" t="str">
        <f t="shared" si="25"/>
        <v/>
      </c>
      <c r="AK28" s="209" t="str">
        <f t="shared" si="26"/>
        <v/>
      </c>
      <c r="AL28" s="209" t="str">
        <f t="shared" si="27"/>
        <v/>
      </c>
      <c r="AM28" s="209" t="str">
        <f t="shared" si="28"/>
        <v/>
      </c>
      <c r="AN28" s="209" t="str">
        <f t="shared" si="29"/>
        <v/>
      </c>
    </row>
    <row r="29" spans="1:40" ht="13.5" customHeight="1" thickBot="1" x14ac:dyDescent="0.25">
      <c r="A29" s="670"/>
      <c r="B29" s="667"/>
      <c r="C29" s="664"/>
      <c r="D29" s="658"/>
      <c r="E29" s="661"/>
      <c r="F29" s="142"/>
      <c r="G29" s="142"/>
      <c r="H29" s="198"/>
      <c r="I29" s="140"/>
      <c r="J29" s="1"/>
      <c r="K29" s="208" t="str">
        <f t="shared" si="0"/>
        <v/>
      </c>
      <c r="L29" s="209" t="str">
        <f t="shared" si="1"/>
        <v/>
      </c>
      <c r="M29" s="209" t="str">
        <f t="shared" si="2"/>
        <v/>
      </c>
      <c r="N29" s="209" t="str">
        <f t="shared" si="3"/>
        <v/>
      </c>
      <c r="O29" s="209" t="str">
        <f t="shared" si="4"/>
        <v/>
      </c>
      <c r="P29" s="209" t="str">
        <f t="shared" si="5"/>
        <v/>
      </c>
      <c r="Q29" s="209" t="str">
        <f t="shared" si="6"/>
        <v/>
      </c>
      <c r="R29" s="209" t="str">
        <f t="shared" si="7"/>
        <v/>
      </c>
      <c r="S29" s="209" t="str">
        <f t="shared" si="8"/>
        <v/>
      </c>
      <c r="T29" s="209" t="str">
        <f t="shared" si="9"/>
        <v/>
      </c>
      <c r="U29" s="209" t="str">
        <f t="shared" si="10"/>
        <v/>
      </c>
      <c r="V29" s="209" t="str">
        <f t="shared" si="11"/>
        <v/>
      </c>
      <c r="W29" s="209" t="str">
        <f t="shared" si="12"/>
        <v/>
      </c>
      <c r="X29" s="209" t="str">
        <f t="shared" si="13"/>
        <v/>
      </c>
      <c r="Y29" s="209" t="str">
        <f t="shared" si="14"/>
        <v/>
      </c>
      <c r="Z29" s="209" t="str">
        <f t="shared" si="15"/>
        <v/>
      </c>
      <c r="AA29" s="209" t="str">
        <f t="shared" si="16"/>
        <v/>
      </c>
      <c r="AB29" s="209" t="str">
        <f t="shared" si="17"/>
        <v/>
      </c>
      <c r="AC29" s="209" t="str">
        <f t="shared" si="18"/>
        <v/>
      </c>
      <c r="AD29" s="209" t="str">
        <f t="shared" si="19"/>
        <v/>
      </c>
      <c r="AE29" s="209" t="str">
        <f t="shared" si="20"/>
        <v/>
      </c>
      <c r="AF29" s="209" t="str">
        <f t="shared" si="21"/>
        <v/>
      </c>
      <c r="AG29" s="209" t="str">
        <f t="shared" si="22"/>
        <v/>
      </c>
      <c r="AH29" s="209" t="str">
        <f t="shared" si="23"/>
        <v/>
      </c>
      <c r="AI29" s="209" t="str">
        <f t="shared" si="24"/>
        <v/>
      </c>
      <c r="AJ29" s="209" t="str">
        <f t="shared" si="25"/>
        <v/>
      </c>
      <c r="AK29" s="209" t="str">
        <f t="shared" si="26"/>
        <v/>
      </c>
      <c r="AL29" s="209" t="str">
        <f t="shared" si="27"/>
        <v/>
      </c>
      <c r="AM29" s="209" t="str">
        <f t="shared" si="28"/>
        <v/>
      </c>
      <c r="AN29" s="209" t="str">
        <f t="shared" si="29"/>
        <v/>
      </c>
    </row>
    <row r="30" spans="1:40" ht="13.5" customHeight="1" x14ac:dyDescent="0.2">
      <c r="A30" s="672"/>
      <c r="B30" s="673"/>
      <c r="C30" s="674"/>
      <c r="D30" s="675"/>
      <c r="E30" s="671"/>
      <c r="F30" s="143"/>
      <c r="G30" s="143"/>
      <c r="H30" s="199"/>
      <c r="I30" s="139"/>
      <c r="J30" s="1"/>
      <c r="K30" s="208" t="str">
        <f t="shared" si="0"/>
        <v/>
      </c>
      <c r="L30" s="209" t="str">
        <f t="shared" si="1"/>
        <v/>
      </c>
      <c r="M30" s="209" t="str">
        <f t="shared" si="2"/>
        <v/>
      </c>
      <c r="N30" s="209" t="str">
        <f t="shared" si="3"/>
        <v/>
      </c>
      <c r="O30" s="209" t="str">
        <f t="shared" si="4"/>
        <v/>
      </c>
      <c r="P30" s="209" t="str">
        <f t="shared" si="5"/>
        <v/>
      </c>
      <c r="Q30" s="209" t="str">
        <f t="shared" si="6"/>
        <v/>
      </c>
      <c r="R30" s="209" t="str">
        <f t="shared" si="7"/>
        <v/>
      </c>
      <c r="S30" s="209" t="str">
        <f t="shared" si="8"/>
        <v/>
      </c>
      <c r="T30" s="209" t="str">
        <f t="shared" si="9"/>
        <v/>
      </c>
      <c r="U30" s="209" t="str">
        <f t="shared" si="10"/>
        <v/>
      </c>
      <c r="V30" s="209" t="str">
        <f t="shared" si="11"/>
        <v/>
      </c>
      <c r="W30" s="209" t="str">
        <f t="shared" si="12"/>
        <v/>
      </c>
      <c r="X30" s="209" t="str">
        <f t="shared" si="13"/>
        <v/>
      </c>
      <c r="Y30" s="209" t="str">
        <f t="shared" si="14"/>
        <v/>
      </c>
      <c r="Z30" s="209" t="str">
        <f t="shared" si="15"/>
        <v/>
      </c>
      <c r="AA30" s="209" t="str">
        <f t="shared" si="16"/>
        <v/>
      </c>
      <c r="AB30" s="209" t="str">
        <f t="shared" si="17"/>
        <v/>
      </c>
      <c r="AC30" s="209" t="str">
        <f t="shared" si="18"/>
        <v/>
      </c>
      <c r="AD30" s="209" t="str">
        <f t="shared" si="19"/>
        <v/>
      </c>
      <c r="AE30" s="209" t="str">
        <f t="shared" si="20"/>
        <v/>
      </c>
      <c r="AF30" s="209" t="str">
        <f t="shared" si="21"/>
        <v/>
      </c>
      <c r="AG30" s="209" t="str">
        <f t="shared" si="22"/>
        <v/>
      </c>
      <c r="AH30" s="209" t="str">
        <f t="shared" si="23"/>
        <v/>
      </c>
      <c r="AI30" s="209" t="str">
        <f t="shared" si="24"/>
        <v/>
      </c>
      <c r="AJ30" s="209" t="str">
        <f t="shared" si="25"/>
        <v/>
      </c>
      <c r="AK30" s="209" t="str">
        <f t="shared" si="26"/>
        <v/>
      </c>
      <c r="AL30" s="209" t="str">
        <f t="shared" si="27"/>
        <v/>
      </c>
      <c r="AM30" s="209" t="str">
        <f t="shared" si="28"/>
        <v/>
      </c>
      <c r="AN30" s="209" t="str">
        <f t="shared" si="29"/>
        <v/>
      </c>
    </row>
    <row r="31" spans="1:40" ht="13.5" customHeight="1" x14ac:dyDescent="0.2">
      <c r="A31" s="669"/>
      <c r="B31" s="666"/>
      <c r="C31" s="663"/>
      <c r="D31" s="657"/>
      <c r="E31" s="660"/>
      <c r="F31" s="141"/>
      <c r="G31" s="141"/>
      <c r="H31" s="197"/>
      <c r="I31" s="137"/>
      <c r="J31" s="1"/>
      <c r="K31" s="208" t="str">
        <f t="shared" si="0"/>
        <v/>
      </c>
      <c r="L31" s="209" t="str">
        <f t="shared" si="1"/>
        <v/>
      </c>
      <c r="M31" s="209" t="str">
        <f t="shared" si="2"/>
        <v/>
      </c>
      <c r="N31" s="209" t="str">
        <f t="shared" si="3"/>
        <v/>
      </c>
      <c r="O31" s="209" t="str">
        <f t="shared" si="4"/>
        <v/>
      </c>
      <c r="P31" s="209" t="str">
        <f t="shared" si="5"/>
        <v/>
      </c>
      <c r="Q31" s="209" t="str">
        <f t="shared" si="6"/>
        <v/>
      </c>
      <c r="R31" s="209" t="str">
        <f t="shared" si="7"/>
        <v/>
      </c>
      <c r="S31" s="209" t="str">
        <f t="shared" si="8"/>
        <v/>
      </c>
      <c r="T31" s="209" t="str">
        <f t="shared" si="9"/>
        <v/>
      </c>
      <c r="U31" s="209" t="str">
        <f t="shared" si="10"/>
        <v/>
      </c>
      <c r="V31" s="209" t="str">
        <f t="shared" si="11"/>
        <v/>
      </c>
      <c r="W31" s="209" t="str">
        <f t="shared" si="12"/>
        <v/>
      </c>
      <c r="X31" s="209" t="str">
        <f t="shared" si="13"/>
        <v/>
      </c>
      <c r="Y31" s="209" t="str">
        <f t="shared" si="14"/>
        <v/>
      </c>
      <c r="Z31" s="209" t="str">
        <f t="shared" si="15"/>
        <v/>
      </c>
      <c r="AA31" s="209" t="str">
        <f t="shared" si="16"/>
        <v/>
      </c>
      <c r="AB31" s="209" t="str">
        <f t="shared" si="17"/>
        <v/>
      </c>
      <c r="AC31" s="209" t="str">
        <f t="shared" si="18"/>
        <v/>
      </c>
      <c r="AD31" s="209" t="str">
        <f t="shared" si="19"/>
        <v/>
      </c>
      <c r="AE31" s="209" t="str">
        <f t="shared" si="20"/>
        <v/>
      </c>
      <c r="AF31" s="209" t="str">
        <f t="shared" si="21"/>
        <v/>
      </c>
      <c r="AG31" s="209" t="str">
        <f t="shared" si="22"/>
        <v/>
      </c>
      <c r="AH31" s="209" t="str">
        <f t="shared" si="23"/>
        <v/>
      </c>
      <c r="AI31" s="209" t="str">
        <f t="shared" si="24"/>
        <v/>
      </c>
      <c r="AJ31" s="209" t="str">
        <f t="shared" si="25"/>
        <v/>
      </c>
      <c r="AK31" s="209" t="str">
        <f t="shared" si="26"/>
        <v/>
      </c>
      <c r="AL31" s="209" t="str">
        <f t="shared" si="27"/>
        <v/>
      </c>
      <c r="AM31" s="209" t="str">
        <f t="shared" si="28"/>
        <v/>
      </c>
      <c r="AN31" s="209" t="str">
        <f t="shared" si="29"/>
        <v/>
      </c>
    </row>
    <row r="32" spans="1:40" ht="13.5" customHeight="1" x14ac:dyDescent="0.2">
      <c r="A32" s="669"/>
      <c r="B32" s="666"/>
      <c r="C32" s="663"/>
      <c r="D32" s="657"/>
      <c r="E32" s="660"/>
      <c r="F32" s="141"/>
      <c r="G32" s="141"/>
      <c r="H32" s="197"/>
      <c r="I32" s="137"/>
      <c r="J32" s="1"/>
      <c r="K32" s="208" t="str">
        <f t="shared" si="0"/>
        <v/>
      </c>
      <c r="L32" s="209" t="str">
        <f t="shared" si="1"/>
        <v/>
      </c>
      <c r="M32" s="209" t="str">
        <f t="shared" si="2"/>
        <v/>
      </c>
      <c r="N32" s="209" t="str">
        <f t="shared" si="3"/>
        <v/>
      </c>
      <c r="O32" s="209" t="str">
        <f t="shared" si="4"/>
        <v/>
      </c>
      <c r="P32" s="209" t="str">
        <f t="shared" si="5"/>
        <v/>
      </c>
      <c r="Q32" s="209" t="str">
        <f t="shared" si="6"/>
        <v/>
      </c>
      <c r="R32" s="209" t="str">
        <f t="shared" si="7"/>
        <v/>
      </c>
      <c r="S32" s="209" t="str">
        <f t="shared" si="8"/>
        <v/>
      </c>
      <c r="T32" s="209" t="str">
        <f t="shared" si="9"/>
        <v/>
      </c>
      <c r="U32" s="209" t="str">
        <f t="shared" si="10"/>
        <v/>
      </c>
      <c r="V32" s="209" t="str">
        <f t="shared" si="11"/>
        <v/>
      </c>
      <c r="W32" s="209" t="str">
        <f t="shared" si="12"/>
        <v/>
      </c>
      <c r="X32" s="209" t="str">
        <f t="shared" si="13"/>
        <v/>
      </c>
      <c r="Y32" s="209" t="str">
        <f t="shared" si="14"/>
        <v/>
      </c>
      <c r="Z32" s="209" t="str">
        <f t="shared" si="15"/>
        <v/>
      </c>
      <c r="AA32" s="209" t="str">
        <f t="shared" si="16"/>
        <v/>
      </c>
      <c r="AB32" s="209" t="str">
        <f t="shared" si="17"/>
        <v/>
      </c>
      <c r="AC32" s="209" t="str">
        <f t="shared" si="18"/>
        <v/>
      </c>
      <c r="AD32" s="209" t="str">
        <f t="shared" si="19"/>
        <v/>
      </c>
      <c r="AE32" s="209" t="str">
        <f t="shared" si="20"/>
        <v/>
      </c>
      <c r="AF32" s="209" t="str">
        <f t="shared" si="21"/>
        <v/>
      </c>
      <c r="AG32" s="209" t="str">
        <f t="shared" si="22"/>
        <v/>
      </c>
      <c r="AH32" s="209" t="str">
        <f t="shared" si="23"/>
        <v/>
      </c>
      <c r="AI32" s="209" t="str">
        <f t="shared" si="24"/>
        <v/>
      </c>
      <c r="AJ32" s="209" t="str">
        <f t="shared" si="25"/>
        <v/>
      </c>
      <c r="AK32" s="209" t="str">
        <f t="shared" si="26"/>
        <v/>
      </c>
      <c r="AL32" s="209" t="str">
        <f t="shared" si="27"/>
        <v/>
      </c>
      <c r="AM32" s="209" t="str">
        <f t="shared" si="28"/>
        <v/>
      </c>
      <c r="AN32" s="209" t="str">
        <f t="shared" si="29"/>
        <v/>
      </c>
    </row>
    <row r="33" spans="1:40" ht="13.5" customHeight="1" x14ac:dyDescent="0.2">
      <c r="A33" s="669"/>
      <c r="B33" s="666"/>
      <c r="C33" s="663"/>
      <c r="D33" s="657"/>
      <c r="E33" s="660"/>
      <c r="F33" s="141"/>
      <c r="G33" s="141"/>
      <c r="H33" s="197"/>
      <c r="I33" s="137"/>
      <c r="J33" s="1"/>
      <c r="K33" s="208" t="str">
        <f t="shared" si="0"/>
        <v/>
      </c>
      <c r="L33" s="209" t="str">
        <f t="shared" si="1"/>
        <v/>
      </c>
      <c r="M33" s="209" t="str">
        <f t="shared" si="2"/>
        <v/>
      </c>
      <c r="N33" s="209" t="str">
        <f t="shared" si="3"/>
        <v/>
      </c>
      <c r="O33" s="209" t="str">
        <f t="shared" si="4"/>
        <v/>
      </c>
      <c r="P33" s="209" t="str">
        <f t="shared" si="5"/>
        <v/>
      </c>
      <c r="Q33" s="209" t="str">
        <f t="shared" si="6"/>
        <v/>
      </c>
      <c r="R33" s="209" t="str">
        <f t="shared" si="7"/>
        <v/>
      </c>
      <c r="S33" s="209" t="str">
        <f t="shared" si="8"/>
        <v/>
      </c>
      <c r="T33" s="209" t="str">
        <f t="shared" si="9"/>
        <v/>
      </c>
      <c r="U33" s="209" t="str">
        <f t="shared" si="10"/>
        <v/>
      </c>
      <c r="V33" s="209" t="str">
        <f t="shared" si="11"/>
        <v/>
      </c>
      <c r="W33" s="209" t="str">
        <f t="shared" si="12"/>
        <v/>
      </c>
      <c r="X33" s="209" t="str">
        <f t="shared" si="13"/>
        <v/>
      </c>
      <c r="Y33" s="209" t="str">
        <f t="shared" si="14"/>
        <v/>
      </c>
      <c r="Z33" s="209" t="str">
        <f t="shared" si="15"/>
        <v/>
      </c>
      <c r="AA33" s="209" t="str">
        <f t="shared" si="16"/>
        <v/>
      </c>
      <c r="AB33" s="209" t="str">
        <f t="shared" si="17"/>
        <v/>
      </c>
      <c r="AC33" s="209" t="str">
        <f t="shared" si="18"/>
        <v/>
      </c>
      <c r="AD33" s="209" t="str">
        <f t="shared" si="19"/>
        <v/>
      </c>
      <c r="AE33" s="209" t="str">
        <f t="shared" si="20"/>
        <v/>
      </c>
      <c r="AF33" s="209" t="str">
        <f t="shared" si="21"/>
        <v/>
      </c>
      <c r="AG33" s="209" t="str">
        <f t="shared" si="22"/>
        <v/>
      </c>
      <c r="AH33" s="209" t="str">
        <f t="shared" si="23"/>
        <v/>
      </c>
      <c r="AI33" s="209" t="str">
        <f t="shared" si="24"/>
        <v/>
      </c>
      <c r="AJ33" s="209" t="str">
        <f t="shared" si="25"/>
        <v/>
      </c>
      <c r="AK33" s="209" t="str">
        <f t="shared" si="26"/>
        <v/>
      </c>
      <c r="AL33" s="209" t="str">
        <f t="shared" si="27"/>
        <v/>
      </c>
      <c r="AM33" s="209" t="str">
        <f t="shared" si="28"/>
        <v/>
      </c>
      <c r="AN33" s="209" t="str">
        <f t="shared" si="29"/>
        <v/>
      </c>
    </row>
    <row r="34" spans="1:40" ht="13.5" customHeight="1" x14ac:dyDescent="0.2">
      <c r="A34" s="669"/>
      <c r="B34" s="666"/>
      <c r="C34" s="663"/>
      <c r="D34" s="657"/>
      <c r="E34" s="660"/>
      <c r="F34" s="141"/>
      <c r="G34" s="141"/>
      <c r="H34" s="197"/>
      <c r="I34" s="137"/>
      <c r="J34" s="1"/>
      <c r="K34" s="208" t="str">
        <f t="shared" si="0"/>
        <v/>
      </c>
      <c r="L34" s="209" t="str">
        <f t="shared" si="1"/>
        <v/>
      </c>
      <c r="M34" s="209" t="str">
        <f t="shared" si="2"/>
        <v/>
      </c>
      <c r="N34" s="209" t="str">
        <f t="shared" si="3"/>
        <v/>
      </c>
      <c r="O34" s="209" t="str">
        <f t="shared" si="4"/>
        <v/>
      </c>
      <c r="P34" s="209" t="str">
        <f t="shared" si="5"/>
        <v/>
      </c>
      <c r="Q34" s="209" t="str">
        <f t="shared" si="6"/>
        <v/>
      </c>
      <c r="R34" s="209" t="str">
        <f t="shared" si="7"/>
        <v/>
      </c>
      <c r="S34" s="209" t="str">
        <f t="shared" si="8"/>
        <v/>
      </c>
      <c r="T34" s="209" t="str">
        <f t="shared" si="9"/>
        <v/>
      </c>
      <c r="U34" s="209" t="str">
        <f t="shared" si="10"/>
        <v/>
      </c>
      <c r="V34" s="209" t="str">
        <f t="shared" si="11"/>
        <v/>
      </c>
      <c r="W34" s="209" t="str">
        <f t="shared" si="12"/>
        <v/>
      </c>
      <c r="X34" s="209" t="str">
        <f t="shared" si="13"/>
        <v/>
      </c>
      <c r="Y34" s="209" t="str">
        <f t="shared" si="14"/>
        <v/>
      </c>
      <c r="Z34" s="209" t="str">
        <f t="shared" si="15"/>
        <v/>
      </c>
      <c r="AA34" s="209" t="str">
        <f t="shared" si="16"/>
        <v/>
      </c>
      <c r="AB34" s="209" t="str">
        <f t="shared" si="17"/>
        <v/>
      </c>
      <c r="AC34" s="209" t="str">
        <f t="shared" si="18"/>
        <v/>
      </c>
      <c r="AD34" s="209" t="str">
        <f t="shared" si="19"/>
        <v/>
      </c>
      <c r="AE34" s="209" t="str">
        <f t="shared" si="20"/>
        <v/>
      </c>
      <c r="AF34" s="209" t="str">
        <f t="shared" si="21"/>
        <v/>
      </c>
      <c r="AG34" s="209" t="str">
        <f t="shared" si="22"/>
        <v/>
      </c>
      <c r="AH34" s="209" t="str">
        <f t="shared" si="23"/>
        <v/>
      </c>
      <c r="AI34" s="209" t="str">
        <f t="shared" si="24"/>
        <v/>
      </c>
      <c r="AJ34" s="209" t="str">
        <f t="shared" si="25"/>
        <v/>
      </c>
      <c r="AK34" s="209" t="str">
        <f t="shared" si="26"/>
        <v/>
      </c>
      <c r="AL34" s="209" t="str">
        <f t="shared" si="27"/>
        <v/>
      </c>
      <c r="AM34" s="209" t="str">
        <f t="shared" si="28"/>
        <v/>
      </c>
      <c r="AN34" s="209" t="str">
        <f t="shared" si="29"/>
        <v/>
      </c>
    </row>
    <row r="35" spans="1:40" ht="13.5" customHeight="1" thickBot="1" x14ac:dyDescent="0.25">
      <c r="A35" s="670"/>
      <c r="B35" s="667"/>
      <c r="C35" s="664"/>
      <c r="D35" s="658"/>
      <c r="E35" s="661"/>
      <c r="F35" s="142"/>
      <c r="G35" s="142"/>
      <c r="H35" s="198"/>
      <c r="I35" s="140"/>
      <c r="J35" s="1"/>
      <c r="K35" s="208" t="str">
        <f t="shared" si="0"/>
        <v/>
      </c>
      <c r="L35" s="209" t="str">
        <f t="shared" si="1"/>
        <v/>
      </c>
      <c r="M35" s="209" t="str">
        <f t="shared" si="2"/>
        <v/>
      </c>
      <c r="N35" s="209" t="str">
        <f t="shared" si="3"/>
        <v/>
      </c>
      <c r="O35" s="209" t="str">
        <f t="shared" si="4"/>
        <v/>
      </c>
      <c r="P35" s="209" t="str">
        <f t="shared" si="5"/>
        <v/>
      </c>
      <c r="Q35" s="209" t="str">
        <f t="shared" si="6"/>
        <v/>
      </c>
      <c r="R35" s="209" t="str">
        <f t="shared" si="7"/>
        <v/>
      </c>
      <c r="S35" s="209" t="str">
        <f t="shared" si="8"/>
        <v/>
      </c>
      <c r="T35" s="209" t="str">
        <f t="shared" si="9"/>
        <v/>
      </c>
      <c r="U35" s="209" t="str">
        <f t="shared" si="10"/>
        <v/>
      </c>
      <c r="V35" s="209" t="str">
        <f t="shared" si="11"/>
        <v/>
      </c>
      <c r="W35" s="209" t="str">
        <f t="shared" si="12"/>
        <v/>
      </c>
      <c r="X35" s="209" t="str">
        <f t="shared" si="13"/>
        <v/>
      </c>
      <c r="Y35" s="209" t="str">
        <f t="shared" si="14"/>
        <v/>
      </c>
      <c r="Z35" s="209" t="str">
        <f t="shared" si="15"/>
        <v/>
      </c>
      <c r="AA35" s="209" t="str">
        <f t="shared" si="16"/>
        <v/>
      </c>
      <c r="AB35" s="209" t="str">
        <f t="shared" si="17"/>
        <v/>
      </c>
      <c r="AC35" s="209" t="str">
        <f t="shared" si="18"/>
        <v/>
      </c>
      <c r="AD35" s="209" t="str">
        <f t="shared" si="19"/>
        <v/>
      </c>
      <c r="AE35" s="209" t="str">
        <f t="shared" si="20"/>
        <v/>
      </c>
      <c r="AF35" s="209" t="str">
        <f t="shared" si="21"/>
        <v/>
      </c>
      <c r="AG35" s="209" t="str">
        <f t="shared" si="22"/>
        <v/>
      </c>
      <c r="AH35" s="209" t="str">
        <f t="shared" si="23"/>
        <v/>
      </c>
      <c r="AI35" s="209" t="str">
        <f t="shared" si="24"/>
        <v/>
      </c>
      <c r="AJ35" s="209" t="str">
        <f t="shared" si="25"/>
        <v/>
      </c>
      <c r="AK35" s="209" t="str">
        <f t="shared" si="26"/>
        <v/>
      </c>
      <c r="AL35" s="209" t="str">
        <f t="shared" si="27"/>
        <v/>
      </c>
      <c r="AM35" s="209" t="str">
        <f t="shared" si="28"/>
        <v/>
      </c>
      <c r="AN35" s="209" t="str">
        <f t="shared" si="29"/>
        <v/>
      </c>
    </row>
    <row r="36" spans="1:40" ht="13.5" customHeight="1" x14ac:dyDescent="0.2">
      <c r="A36" s="672"/>
      <c r="B36" s="673"/>
      <c r="C36" s="674"/>
      <c r="D36" s="675"/>
      <c r="E36" s="671"/>
      <c r="F36" s="143"/>
      <c r="G36" s="143"/>
      <c r="H36" s="199"/>
      <c r="I36" s="139"/>
      <c r="J36" s="1"/>
      <c r="K36" s="208" t="str">
        <f t="shared" si="0"/>
        <v/>
      </c>
      <c r="L36" s="209" t="str">
        <f t="shared" si="1"/>
        <v/>
      </c>
      <c r="M36" s="209" t="str">
        <f t="shared" si="2"/>
        <v/>
      </c>
      <c r="N36" s="209" t="str">
        <f t="shared" si="3"/>
        <v/>
      </c>
      <c r="O36" s="209" t="str">
        <f t="shared" si="4"/>
        <v/>
      </c>
      <c r="P36" s="209" t="str">
        <f t="shared" si="5"/>
        <v/>
      </c>
      <c r="Q36" s="209" t="str">
        <f t="shared" si="6"/>
        <v/>
      </c>
      <c r="R36" s="209" t="str">
        <f t="shared" si="7"/>
        <v/>
      </c>
      <c r="S36" s="209" t="str">
        <f t="shared" si="8"/>
        <v/>
      </c>
      <c r="T36" s="209" t="str">
        <f t="shared" si="9"/>
        <v/>
      </c>
      <c r="U36" s="209" t="str">
        <f t="shared" si="10"/>
        <v/>
      </c>
      <c r="V36" s="209" t="str">
        <f t="shared" si="11"/>
        <v/>
      </c>
      <c r="W36" s="209" t="str">
        <f t="shared" si="12"/>
        <v/>
      </c>
      <c r="X36" s="209" t="str">
        <f t="shared" si="13"/>
        <v/>
      </c>
      <c r="Y36" s="209" t="str">
        <f t="shared" si="14"/>
        <v/>
      </c>
      <c r="Z36" s="209" t="str">
        <f t="shared" si="15"/>
        <v/>
      </c>
      <c r="AA36" s="209" t="str">
        <f t="shared" si="16"/>
        <v/>
      </c>
      <c r="AB36" s="209" t="str">
        <f t="shared" si="17"/>
        <v/>
      </c>
      <c r="AC36" s="209" t="str">
        <f t="shared" si="18"/>
        <v/>
      </c>
      <c r="AD36" s="209" t="str">
        <f t="shared" si="19"/>
        <v/>
      </c>
      <c r="AE36" s="209" t="str">
        <f t="shared" si="20"/>
        <v/>
      </c>
      <c r="AF36" s="209" t="str">
        <f t="shared" si="21"/>
        <v/>
      </c>
      <c r="AG36" s="209" t="str">
        <f t="shared" si="22"/>
        <v/>
      </c>
      <c r="AH36" s="209" t="str">
        <f t="shared" si="23"/>
        <v/>
      </c>
      <c r="AI36" s="209" t="str">
        <f t="shared" si="24"/>
        <v/>
      </c>
      <c r="AJ36" s="209" t="str">
        <f t="shared" si="25"/>
        <v/>
      </c>
      <c r="AK36" s="209" t="str">
        <f t="shared" si="26"/>
        <v/>
      </c>
      <c r="AL36" s="209" t="str">
        <f t="shared" si="27"/>
        <v/>
      </c>
      <c r="AM36" s="209" t="str">
        <f t="shared" si="28"/>
        <v/>
      </c>
      <c r="AN36" s="209" t="str">
        <f t="shared" si="29"/>
        <v/>
      </c>
    </row>
    <row r="37" spans="1:40" ht="13.5" customHeight="1" x14ac:dyDescent="0.2">
      <c r="A37" s="669"/>
      <c r="B37" s="666"/>
      <c r="C37" s="663"/>
      <c r="D37" s="657"/>
      <c r="E37" s="660"/>
      <c r="F37" s="141"/>
      <c r="G37" s="141"/>
      <c r="H37" s="197"/>
      <c r="I37" s="137"/>
      <c r="J37" s="1"/>
      <c r="K37" s="208" t="str">
        <f t="shared" si="0"/>
        <v/>
      </c>
      <c r="L37" s="209" t="str">
        <f t="shared" si="1"/>
        <v/>
      </c>
      <c r="M37" s="209" t="str">
        <f t="shared" si="2"/>
        <v/>
      </c>
      <c r="N37" s="209" t="str">
        <f t="shared" si="3"/>
        <v/>
      </c>
      <c r="O37" s="209" t="str">
        <f t="shared" si="4"/>
        <v/>
      </c>
      <c r="P37" s="209" t="str">
        <f t="shared" si="5"/>
        <v/>
      </c>
      <c r="Q37" s="209" t="str">
        <f t="shared" si="6"/>
        <v/>
      </c>
      <c r="R37" s="209" t="str">
        <f t="shared" si="7"/>
        <v/>
      </c>
      <c r="S37" s="209" t="str">
        <f t="shared" si="8"/>
        <v/>
      </c>
      <c r="T37" s="209" t="str">
        <f t="shared" si="9"/>
        <v/>
      </c>
      <c r="U37" s="209" t="str">
        <f t="shared" si="10"/>
        <v/>
      </c>
      <c r="V37" s="209" t="str">
        <f t="shared" si="11"/>
        <v/>
      </c>
      <c r="W37" s="209" t="str">
        <f t="shared" si="12"/>
        <v/>
      </c>
      <c r="X37" s="209" t="str">
        <f t="shared" si="13"/>
        <v/>
      </c>
      <c r="Y37" s="209" t="str">
        <f t="shared" si="14"/>
        <v/>
      </c>
      <c r="Z37" s="209" t="str">
        <f t="shared" si="15"/>
        <v/>
      </c>
      <c r="AA37" s="209" t="str">
        <f t="shared" si="16"/>
        <v/>
      </c>
      <c r="AB37" s="209" t="str">
        <f t="shared" si="17"/>
        <v/>
      </c>
      <c r="AC37" s="209" t="str">
        <f t="shared" si="18"/>
        <v/>
      </c>
      <c r="AD37" s="209" t="str">
        <f t="shared" si="19"/>
        <v/>
      </c>
      <c r="AE37" s="209" t="str">
        <f t="shared" si="20"/>
        <v/>
      </c>
      <c r="AF37" s="209" t="str">
        <f t="shared" si="21"/>
        <v/>
      </c>
      <c r="AG37" s="209" t="str">
        <f t="shared" si="22"/>
        <v/>
      </c>
      <c r="AH37" s="209" t="str">
        <f t="shared" si="23"/>
        <v/>
      </c>
      <c r="AI37" s="209" t="str">
        <f t="shared" si="24"/>
        <v/>
      </c>
      <c r="AJ37" s="209" t="str">
        <f t="shared" si="25"/>
        <v/>
      </c>
      <c r="AK37" s="209" t="str">
        <f t="shared" si="26"/>
        <v/>
      </c>
      <c r="AL37" s="209" t="str">
        <f t="shared" si="27"/>
        <v/>
      </c>
      <c r="AM37" s="209" t="str">
        <f t="shared" si="28"/>
        <v/>
      </c>
      <c r="AN37" s="209" t="str">
        <f t="shared" si="29"/>
        <v/>
      </c>
    </row>
    <row r="38" spans="1:40" ht="13.5" customHeight="1" x14ac:dyDescent="0.2">
      <c r="A38" s="669"/>
      <c r="B38" s="666"/>
      <c r="C38" s="663"/>
      <c r="D38" s="657"/>
      <c r="E38" s="660"/>
      <c r="F38" s="141"/>
      <c r="G38" s="141"/>
      <c r="H38" s="197"/>
      <c r="I38" s="137"/>
      <c r="J38" s="1"/>
      <c r="K38" s="208" t="str">
        <f t="shared" si="0"/>
        <v/>
      </c>
      <c r="L38" s="209" t="str">
        <f t="shared" si="1"/>
        <v/>
      </c>
      <c r="M38" s="209" t="str">
        <f t="shared" si="2"/>
        <v/>
      </c>
      <c r="N38" s="209" t="str">
        <f t="shared" si="3"/>
        <v/>
      </c>
      <c r="O38" s="209" t="str">
        <f t="shared" si="4"/>
        <v/>
      </c>
      <c r="P38" s="209" t="str">
        <f t="shared" si="5"/>
        <v/>
      </c>
      <c r="Q38" s="209" t="str">
        <f t="shared" si="6"/>
        <v/>
      </c>
      <c r="R38" s="209" t="str">
        <f t="shared" si="7"/>
        <v/>
      </c>
      <c r="S38" s="209" t="str">
        <f t="shared" si="8"/>
        <v/>
      </c>
      <c r="T38" s="209" t="str">
        <f t="shared" si="9"/>
        <v/>
      </c>
      <c r="U38" s="209" t="str">
        <f t="shared" si="10"/>
        <v/>
      </c>
      <c r="V38" s="209" t="str">
        <f t="shared" si="11"/>
        <v/>
      </c>
      <c r="W38" s="209" t="str">
        <f t="shared" si="12"/>
        <v/>
      </c>
      <c r="X38" s="209" t="str">
        <f t="shared" si="13"/>
        <v/>
      </c>
      <c r="Y38" s="209" t="str">
        <f t="shared" si="14"/>
        <v/>
      </c>
      <c r="Z38" s="209" t="str">
        <f t="shared" si="15"/>
        <v/>
      </c>
      <c r="AA38" s="209" t="str">
        <f t="shared" si="16"/>
        <v/>
      </c>
      <c r="AB38" s="209" t="str">
        <f t="shared" si="17"/>
        <v/>
      </c>
      <c r="AC38" s="209" t="str">
        <f t="shared" si="18"/>
        <v/>
      </c>
      <c r="AD38" s="209" t="str">
        <f t="shared" si="19"/>
        <v/>
      </c>
      <c r="AE38" s="209" t="str">
        <f t="shared" si="20"/>
        <v/>
      </c>
      <c r="AF38" s="209" t="str">
        <f t="shared" si="21"/>
        <v/>
      </c>
      <c r="AG38" s="209" t="str">
        <f t="shared" si="22"/>
        <v/>
      </c>
      <c r="AH38" s="209" t="str">
        <f t="shared" si="23"/>
        <v/>
      </c>
      <c r="AI38" s="209" t="str">
        <f t="shared" si="24"/>
        <v/>
      </c>
      <c r="AJ38" s="209" t="str">
        <f t="shared" si="25"/>
        <v/>
      </c>
      <c r="AK38" s="209" t="str">
        <f t="shared" si="26"/>
        <v/>
      </c>
      <c r="AL38" s="209" t="str">
        <f t="shared" si="27"/>
        <v/>
      </c>
      <c r="AM38" s="209" t="str">
        <f t="shared" si="28"/>
        <v/>
      </c>
      <c r="AN38" s="209" t="str">
        <f t="shared" si="29"/>
        <v/>
      </c>
    </row>
    <row r="39" spans="1:40" ht="13.5" customHeight="1" x14ac:dyDescent="0.2">
      <c r="A39" s="669"/>
      <c r="B39" s="666"/>
      <c r="C39" s="663"/>
      <c r="D39" s="657"/>
      <c r="E39" s="660"/>
      <c r="F39" s="141"/>
      <c r="G39" s="141"/>
      <c r="H39" s="197"/>
      <c r="I39" s="137"/>
      <c r="J39" s="1"/>
      <c r="K39" s="208" t="str">
        <f t="shared" si="0"/>
        <v/>
      </c>
      <c r="L39" s="209" t="str">
        <f t="shared" si="1"/>
        <v/>
      </c>
      <c r="M39" s="209" t="str">
        <f t="shared" si="2"/>
        <v/>
      </c>
      <c r="N39" s="209" t="str">
        <f t="shared" si="3"/>
        <v/>
      </c>
      <c r="O39" s="209" t="str">
        <f t="shared" si="4"/>
        <v/>
      </c>
      <c r="P39" s="209" t="str">
        <f t="shared" si="5"/>
        <v/>
      </c>
      <c r="Q39" s="209" t="str">
        <f t="shared" si="6"/>
        <v/>
      </c>
      <c r="R39" s="209" t="str">
        <f t="shared" si="7"/>
        <v/>
      </c>
      <c r="S39" s="209" t="str">
        <f t="shared" si="8"/>
        <v/>
      </c>
      <c r="T39" s="209" t="str">
        <f t="shared" si="9"/>
        <v/>
      </c>
      <c r="U39" s="209" t="str">
        <f t="shared" si="10"/>
        <v/>
      </c>
      <c r="V39" s="209" t="str">
        <f t="shared" si="11"/>
        <v/>
      </c>
      <c r="W39" s="209" t="str">
        <f t="shared" si="12"/>
        <v/>
      </c>
      <c r="X39" s="209" t="str">
        <f t="shared" si="13"/>
        <v/>
      </c>
      <c r="Y39" s="209" t="str">
        <f t="shared" si="14"/>
        <v/>
      </c>
      <c r="Z39" s="209" t="str">
        <f t="shared" si="15"/>
        <v/>
      </c>
      <c r="AA39" s="209" t="str">
        <f t="shared" si="16"/>
        <v/>
      </c>
      <c r="AB39" s="209" t="str">
        <f t="shared" si="17"/>
        <v/>
      </c>
      <c r="AC39" s="209" t="str">
        <f t="shared" si="18"/>
        <v/>
      </c>
      <c r="AD39" s="209" t="str">
        <f t="shared" si="19"/>
        <v/>
      </c>
      <c r="AE39" s="209" t="str">
        <f t="shared" si="20"/>
        <v/>
      </c>
      <c r="AF39" s="209" t="str">
        <f t="shared" si="21"/>
        <v/>
      </c>
      <c r="AG39" s="209" t="str">
        <f t="shared" si="22"/>
        <v/>
      </c>
      <c r="AH39" s="209" t="str">
        <f t="shared" si="23"/>
        <v/>
      </c>
      <c r="AI39" s="209" t="str">
        <f t="shared" si="24"/>
        <v/>
      </c>
      <c r="AJ39" s="209" t="str">
        <f t="shared" si="25"/>
        <v/>
      </c>
      <c r="AK39" s="209" t="str">
        <f t="shared" si="26"/>
        <v/>
      </c>
      <c r="AL39" s="209" t="str">
        <f t="shared" si="27"/>
        <v/>
      </c>
      <c r="AM39" s="209" t="str">
        <f t="shared" si="28"/>
        <v/>
      </c>
      <c r="AN39" s="209" t="str">
        <f t="shared" si="29"/>
        <v/>
      </c>
    </row>
    <row r="40" spans="1:40" ht="13.5" customHeight="1" x14ac:dyDescent="0.2">
      <c r="A40" s="669"/>
      <c r="B40" s="666"/>
      <c r="C40" s="663"/>
      <c r="D40" s="657"/>
      <c r="E40" s="660"/>
      <c r="F40" s="141"/>
      <c r="G40" s="141"/>
      <c r="H40" s="197"/>
      <c r="I40" s="137"/>
      <c r="J40" s="1"/>
      <c r="K40" s="208" t="str">
        <f t="shared" si="0"/>
        <v/>
      </c>
      <c r="L40" s="209" t="str">
        <f t="shared" si="1"/>
        <v/>
      </c>
      <c r="M40" s="209" t="str">
        <f t="shared" si="2"/>
        <v/>
      </c>
      <c r="N40" s="209" t="str">
        <f t="shared" si="3"/>
        <v/>
      </c>
      <c r="O40" s="209" t="str">
        <f t="shared" si="4"/>
        <v/>
      </c>
      <c r="P40" s="209" t="str">
        <f t="shared" si="5"/>
        <v/>
      </c>
      <c r="Q40" s="209" t="str">
        <f t="shared" si="6"/>
        <v/>
      </c>
      <c r="R40" s="209" t="str">
        <f t="shared" si="7"/>
        <v/>
      </c>
      <c r="S40" s="209" t="str">
        <f t="shared" si="8"/>
        <v/>
      </c>
      <c r="T40" s="209" t="str">
        <f t="shared" si="9"/>
        <v/>
      </c>
      <c r="U40" s="209" t="str">
        <f t="shared" si="10"/>
        <v/>
      </c>
      <c r="V40" s="209" t="str">
        <f t="shared" si="11"/>
        <v/>
      </c>
      <c r="W40" s="209" t="str">
        <f t="shared" si="12"/>
        <v/>
      </c>
      <c r="X40" s="209" t="str">
        <f t="shared" si="13"/>
        <v/>
      </c>
      <c r="Y40" s="209" t="str">
        <f t="shared" si="14"/>
        <v/>
      </c>
      <c r="Z40" s="209" t="str">
        <f t="shared" si="15"/>
        <v/>
      </c>
      <c r="AA40" s="209" t="str">
        <f t="shared" si="16"/>
        <v/>
      </c>
      <c r="AB40" s="209" t="str">
        <f t="shared" si="17"/>
        <v/>
      </c>
      <c r="AC40" s="209" t="str">
        <f t="shared" si="18"/>
        <v/>
      </c>
      <c r="AD40" s="209" t="str">
        <f t="shared" si="19"/>
        <v/>
      </c>
      <c r="AE40" s="209" t="str">
        <f t="shared" si="20"/>
        <v/>
      </c>
      <c r="AF40" s="209" t="str">
        <f t="shared" si="21"/>
        <v/>
      </c>
      <c r="AG40" s="209" t="str">
        <f t="shared" si="22"/>
        <v/>
      </c>
      <c r="AH40" s="209" t="str">
        <f t="shared" si="23"/>
        <v/>
      </c>
      <c r="AI40" s="209" t="str">
        <f t="shared" si="24"/>
        <v/>
      </c>
      <c r="AJ40" s="209" t="str">
        <f t="shared" si="25"/>
        <v/>
      </c>
      <c r="AK40" s="209" t="str">
        <f t="shared" si="26"/>
        <v/>
      </c>
      <c r="AL40" s="209" t="str">
        <f t="shared" si="27"/>
        <v/>
      </c>
      <c r="AM40" s="209" t="str">
        <f t="shared" si="28"/>
        <v/>
      </c>
      <c r="AN40" s="209" t="str">
        <f t="shared" si="29"/>
        <v/>
      </c>
    </row>
    <row r="41" spans="1:40" ht="13.5" customHeight="1" thickBot="1" x14ac:dyDescent="0.25">
      <c r="A41" s="670"/>
      <c r="B41" s="667"/>
      <c r="C41" s="664"/>
      <c r="D41" s="658"/>
      <c r="E41" s="661"/>
      <c r="F41" s="142"/>
      <c r="G41" s="142"/>
      <c r="H41" s="198"/>
      <c r="I41" s="140"/>
      <c r="J41" s="1"/>
      <c r="K41" s="208" t="str">
        <f t="shared" si="0"/>
        <v/>
      </c>
      <c r="L41" s="209" t="str">
        <f t="shared" si="1"/>
        <v/>
      </c>
      <c r="M41" s="209" t="str">
        <f t="shared" si="2"/>
        <v/>
      </c>
      <c r="N41" s="209" t="str">
        <f t="shared" si="3"/>
        <v/>
      </c>
      <c r="O41" s="209" t="str">
        <f t="shared" si="4"/>
        <v/>
      </c>
      <c r="P41" s="209" t="str">
        <f t="shared" si="5"/>
        <v/>
      </c>
      <c r="Q41" s="209" t="str">
        <f t="shared" si="6"/>
        <v/>
      </c>
      <c r="R41" s="209" t="str">
        <f t="shared" si="7"/>
        <v/>
      </c>
      <c r="S41" s="209" t="str">
        <f t="shared" si="8"/>
        <v/>
      </c>
      <c r="T41" s="209" t="str">
        <f t="shared" si="9"/>
        <v/>
      </c>
      <c r="U41" s="209" t="str">
        <f t="shared" si="10"/>
        <v/>
      </c>
      <c r="V41" s="209" t="str">
        <f t="shared" si="11"/>
        <v/>
      </c>
      <c r="W41" s="209" t="str">
        <f t="shared" si="12"/>
        <v/>
      </c>
      <c r="X41" s="209" t="str">
        <f t="shared" si="13"/>
        <v/>
      </c>
      <c r="Y41" s="209" t="str">
        <f t="shared" si="14"/>
        <v/>
      </c>
      <c r="Z41" s="209" t="str">
        <f t="shared" si="15"/>
        <v/>
      </c>
      <c r="AA41" s="209" t="str">
        <f t="shared" si="16"/>
        <v/>
      </c>
      <c r="AB41" s="209" t="str">
        <f t="shared" si="17"/>
        <v/>
      </c>
      <c r="AC41" s="209" t="str">
        <f t="shared" si="18"/>
        <v/>
      </c>
      <c r="AD41" s="209" t="str">
        <f t="shared" si="19"/>
        <v/>
      </c>
      <c r="AE41" s="209" t="str">
        <f t="shared" si="20"/>
        <v/>
      </c>
      <c r="AF41" s="209" t="str">
        <f t="shared" si="21"/>
        <v/>
      </c>
      <c r="AG41" s="209" t="str">
        <f t="shared" si="22"/>
        <v/>
      </c>
      <c r="AH41" s="209" t="str">
        <f t="shared" si="23"/>
        <v/>
      </c>
      <c r="AI41" s="209" t="str">
        <f t="shared" si="24"/>
        <v/>
      </c>
      <c r="AJ41" s="209" t="str">
        <f t="shared" si="25"/>
        <v/>
      </c>
      <c r="AK41" s="209" t="str">
        <f t="shared" si="26"/>
        <v/>
      </c>
      <c r="AL41" s="209" t="str">
        <f t="shared" si="27"/>
        <v/>
      </c>
      <c r="AM41" s="209" t="str">
        <f t="shared" si="28"/>
        <v/>
      </c>
      <c r="AN41" s="209" t="str">
        <f t="shared" si="29"/>
        <v/>
      </c>
    </row>
    <row r="42" spans="1:40" ht="13.5" customHeight="1" x14ac:dyDescent="0.2">
      <c r="A42" s="672"/>
      <c r="B42" s="673"/>
      <c r="C42" s="674"/>
      <c r="D42" s="675"/>
      <c r="E42" s="671"/>
      <c r="F42" s="143"/>
      <c r="G42" s="143"/>
      <c r="H42" s="199"/>
      <c r="I42" s="139"/>
      <c r="J42" s="1"/>
      <c r="K42" s="208" t="str">
        <f t="shared" si="0"/>
        <v/>
      </c>
      <c r="L42" s="209" t="str">
        <f t="shared" si="1"/>
        <v/>
      </c>
      <c r="M42" s="209" t="str">
        <f t="shared" si="2"/>
        <v/>
      </c>
      <c r="N42" s="209" t="str">
        <f t="shared" si="3"/>
        <v/>
      </c>
      <c r="O42" s="209" t="str">
        <f t="shared" si="4"/>
        <v/>
      </c>
      <c r="P42" s="209" t="str">
        <f t="shared" si="5"/>
        <v/>
      </c>
      <c r="Q42" s="209" t="str">
        <f t="shared" si="6"/>
        <v/>
      </c>
      <c r="R42" s="209" t="str">
        <f t="shared" si="7"/>
        <v/>
      </c>
      <c r="S42" s="209" t="str">
        <f t="shared" si="8"/>
        <v/>
      </c>
      <c r="T42" s="209" t="str">
        <f t="shared" si="9"/>
        <v/>
      </c>
      <c r="U42" s="209" t="str">
        <f t="shared" si="10"/>
        <v/>
      </c>
      <c r="V42" s="209" t="str">
        <f t="shared" si="11"/>
        <v/>
      </c>
      <c r="W42" s="209" t="str">
        <f t="shared" si="12"/>
        <v/>
      </c>
      <c r="X42" s="209" t="str">
        <f t="shared" si="13"/>
        <v/>
      </c>
      <c r="Y42" s="209" t="str">
        <f t="shared" si="14"/>
        <v/>
      </c>
      <c r="Z42" s="209" t="str">
        <f t="shared" si="15"/>
        <v/>
      </c>
      <c r="AA42" s="209" t="str">
        <f t="shared" si="16"/>
        <v/>
      </c>
      <c r="AB42" s="209" t="str">
        <f t="shared" si="17"/>
        <v/>
      </c>
      <c r="AC42" s="209" t="str">
        <f t="shared" si="18"/>
        <v/>
      </c>
      <c r="AD42" s="209" t="str">
        <f t="shared" si="19"/>
        <v/>
      </c>
      <c r="AE42" s="209" t="str">
        <f t="shared" si="20"/>
        <v/>
      </c>
      <c r="AF42" s="209" t="str">
        <f t="shared" si="21"/>
        <v/>
      </c>
      <c r="AG42" s="209" t="str">
        <f t="shared" si="22"/>
        <v/>
      </c>
      <c r="AH42" s="209" t="str">
        <f t="shared" si="23"/>
        <v/>
      </c>
      <c r="AI42" s="209" t="str">
        <f t="shared" si="24"/>
        <v/>
      </c>
      <c r="AJ42" s="209" t="str">
        <f t="shared" si="25"/>
        <v/>
      </c>
      <c r="AK42" s="209" t="str">
        <f t="shared" si="26"/>
        <v/>
      </c>
      <c r="AL42" s="209" t="str">
        <f t="shared" si="27"/>
        <v/>
      </c>
      <c r="AM42" s="209" t="str">
        <f t="shared" si="28"/>
        <v/>
      </c>
      <c r="AN42" s="209" t="str">
        <f t="shared" si="29"/>
        <v/>
      </c>
    </row>
    <row r="43" spans="1:40" ht="12.75" x14ac:dyDescent="0.2">
      <c r="A43" s="669"/>
      <c r="B43" s="666"/>
      <c r="C43" s="663"/>
      <c r="D43" s="657"/>
      <c r="E43" s="660"/>
      <c r="F43" s="141"/>
      <c r="G43" s="141"/>
      <c r="H43" s="197"/>
      <c r="I43" s="137"/>
      <c r="J43" s="1"/>
      <c r="K43" s="208" t="str">
        <f t="shared" si="0"/>
        <v/>
      </c>
      <c r="L43" s="209" t="str">
        <f t="shared" si="1"/>
        <v/>
      </c>
      <c r="M43" s="209" t="str">
        <f t="shared" si="2"/>
        <v/>
      </c>
      <c r="N43" s="209" t="str">
        <f t="shared" si="3"/>
        <v/>
      </c>
      <c r="O43" s="209" t="str">
        <f t="shared" si="4"/>
        <v/>
      </c>
      <c r="P43" s="209" t="str">
        <f t="shared" si="5"/>
        <v/>
      </c>
      <c r="Q43" s="209" t="str">
        <f t="shared" si="6"/>
        <v/>
      </c>
      <c r="R43" s="209" t="str">
        <f t="shared" si="7"/>
        <v/>
      </c>
      <c r="S43" s="209" t="str">
        <f t="shared" si="8"/>
        <v/>
      </c>
      <c r="T43" s="209" t="str">
        <f t="shared" si="9"/>
        <v/>
      </c>
      <c r="U43" s="209" t="str">
        <f t="shared" si="10"/>
        <v/>
      </c>
      <c r="V43" s="209" t="str">
        <f t="shared" si="11"/>
        <v/>
      </c>
      <c r="W43" s="209" t="str">
        <f t="shared" si="12"/>
        <v/>
      </c>
      <c r="X43" s="209" t="str">
        <f t="shared" si="13"/>
        <v/>
      </c>
      <c r="Y43" s="209" t="str">
        <f t="shared" si="14"/>
        <v/>
      </c>
      <c r="Z43" s="209" t="str">
        <f t="shared" si="15"/>
        <v/>
      </c>
      <c r="AA43" s="209" t="str">
        <f t="shared" si="16"/>
        <v/>
      </c>
      <c r="AB43" s="209" t="str">
        <f t="shared" si="17"/>
        <v/>
      </c>
      <c r="AC43" s="209" t="str">
        <f t="shared" si="18"/>
        <v/>
      </c>
      <c r="AD43" s="209" t="str">
        <f t="shared" si="19"/>
        <v/>
      </c>
      <c r="AE43" s="209" t="str">
        <f t="shared" si="20"/>
        <v/>
      </c>
      <c r="AF43" s="209" t="str">
        <f t="shared" si="21"/>
        <v/>
      </c>
      <c r="AG43" s="209" t="str">
        <f t="shared" si="22"/>
        <v/>
      </c>
      <c r="AH43" s="209" t="str">
        <f t="shared" si="23"/>
        <v/>
      </c>
      <c r="AI43" s="209" t="str">
        <f t="shared" si="24"/>
        <v/>
      </c>
      <c r="AJ43" s="209" t="str">
        <f t="shared" si="25"/>
        <v/>
      </c>
      <c r="AK43" s="209" t="str">
        <f t="shared" si="26"/>
        <v/>
      </c>
      <c r="AL43" s="209" t="str">
        <f t="shared" si="27"/>
        <v/>
      </c>
      <c r="AM43" s="209" t="str">
        <f t="shared" si="28"/>
        <v/>
      </c>
      <c r="AN43" s="209" t="str">
        <f t="shared" si="29"/>
        <v/>
      </c>
    </row>
    <row r="44" spans="1:40" ht="12.75" x14ac:dyDescent="0.2">
      <c r="A44" s="669"/>
      <c r="B44" s="666"/>
      <c r="C44" s="663"/>
      <c r="D44" s="657"/>
      <c r="E44" s="660"/>
      <c r="F44" s="141"/>
      <c r="G44" s="141"/>
      <c r="H44" s="197"/>
      <c r="I44" s="137"/>
      <c r="J44" s="1"/>
      <c r="K44" s="208" t="str">
        <f t="shared" si="0"/>
        <v/>
      </c>
      <c r="L44" s="209" t="str">
        <f t="shared" si="1"/>
        <v/>
      </c>
      <c r="M44" s="209" t="str">
        <f t="shared" si="2"/>
        <v/>
      </c>
      <c r="N44" s="209" t="str">
        <f t="shared" si="3"/>
        <v/>
      </c>
      <c r="O44" s="209" t="str">
        <f t="shared" si="4"/>
        <v/>
      </c>
      <c r="P44" s="209" t="str">
        <f t="shared" si="5"/>
        <v/>
      </c>
      <c r="Q44" s="209" t="str">
        <f t="shared" si="6"/>
        <v/>
      </c>
      <c r="R44" s="209" t="str">
        <f t="shared" si="7"/>
        <v/>
      </c>
      <c r="S44" s="209" t="str">
        <f t="shared" si="8"/>
        <v/>
      </c>
      <c r="T44" s="209" t="str">
        <f t="shared" si="9"/>
        <v/>
      </c>
      <c r="U44" s="209" t="str">
        <f t="shared" si="10"/>
        <v/>
      </c>
      <c r="V44" s="209" t="str">
        <f t="shared" si="11"/>
        <v/>
      </c>
      <c r="W44" s="209" t="str">
        <f t="shared" si="12"/>
        <v/>
      </c>
      <c r="X44" s="209" t="str">
        <f t="shared" si="13"/>
        <v/>
      </c>
      <c r="Y44" s="209" t="str">
        <f t="shared" si="14"/>
        <v/>
      </c>
      <c r="Z44" s="209" t="str">
        <f t="shared" si="15"/>
        <v/>
      </c>
      <c r="AA44" s="209" t="str">
        <f t="shared" si="16"/>
        <v/>
      </c>
      <c r="AB44" s="209" t="str">
        <f t="shared" si="17"/>
        <v/>
      </c>
      <c r="AC44" s="209" t="str">
        <f t="shared" si="18"/>
        <v/>
      </c>
      <c r="AD44" s="209" t="str">
        <f t="shared" si="19"/>
        <v/>
      </c>
      <c r="AE44" s="209" t="str">
        <f t="shared" si="20"/>
        <v/>
      </c>
      <c r="AF44" s="209" t="str">
        <f t="shared" si="21"/>
        <v/>
      </c>
      <c r="AG44" s="209" t="str">
        <f t="shared" si="22"/>
        <v/>
      </c>
      <c r="AH44" s="209" t="str">
        <f t="shared" si="23"/>
        <v/>
      </c>
      <c r="AI44" s="209" t="str">
        <f t="shared" si="24"/>
        <v/>
      </c>
      <c r="AJ44" s="209" t="str">
        <f t="shared" si="25"/>
        <v/>
      </c>
      <c r="AK44" s="209" t="str">
        <f t="shared" si="26"/>
        <v/>
      </c>
      <c r="AL44" s="209" t="str">
        <f t="shared" si="27"/>
        <v/>
      </c>
      <c r="AM44" s="209" t="str">
        <f t="shared" si="28"/>
        <v/>
      </c>
      <c r="AN44" s="209" t="str">
        <f t="shared" si="29"/>
        <v/>
      </c>
    </row>
    <row r="45" spans="1:40" ht="12.75" x14ac:dyDescent="0.2">
      <c r="A45" s="669"/>
      <c r="B45" s="666"/>
      <c r="C45" s="663"/>
      <c r="D45" s="657"/>
      <c r="E45" s="660"/>
      <c r="F45" s="141"/>
      <c r="G45" s="141"/>
      <c r="H45" s="197"/>
      <c r="I45" s="137"/>
      <c r="J45" s="1"/>
      <c r="K45" s="208" t="str">
        <f t="shared" si="0"/>
        <v/>
      </c>
      <c r="L45" s="209" t="str">
        <f t="shared" si="1"/>
        <v/>
      </c>
      <c r="M45" s="209" t="str">
        <f t="shared" si="2"/>
        <v/>
      </c>
      <c r="N45" s="209" t="str">
        <f t="shared" si="3"/>
        <v/>
      </c>
      <c r="O45" s="209" t="str">
        <f t="shared" si="4"/>
        <v/>
      </c>
      <c r="P45" s="209" t="str">
        <f t="shared" si="5"/>
        <v/>
      </c>
      <c r="Q45" s="209" t="str">
        <f t="shared" si="6"/>
        <v/>
      </c>
      <c r="R45" s="209" t="str">
        <f t="shared" si="7"/>
        <v/>
      </c>
      <c r="S45" s="209" t="str">
        <f t="shared" si="8"/>
        <v/>
      </c>
      <c r="T45" s="209" t="str">
        <f t="shared" si="9"/>
        <v/>
      </c>
      <c r="U45" s="209" t="str">
        <f t="shared" si="10"/>
        <v/>
      </c>
      <c r="V45" s="209" t="str">
        <f t="shared" si="11"/>
        <v/>
      </c>
      <c r="W45" s="209" t="str">
        <f t="shared" si="12"/>
        <v/>
      </c>
      <c r="X45" s="209" t="str">
        <f t="shared" si="13"/>
        <v/>
      </c>
      <c r="Y45" s="209" t="str">
        <f t="shared" si="14"/>
        <v/>
      </c>
      <c r="Z45" s="209" t="str">
        <f t="shared" si="15"/>
        <v/>
      </c>
      <c r="AA45" s="209" t="str">
        <f t="shared" si="16"/>
        <v/>
      </c>
      <c r="AB45" s="209" t="str">
        <f t="shared" si="17"/>
        <v/>
      </c>
      <c r="AC45" s="209" t="str">
        <f t="shared" si="18"/>
        <v/>
      </c>
      <c r="AD45" s="209" t="str">
        <f t="shared" si="19"/>
        <v/>
      </c>
      <c r="AE45" s="209" t="str">
        <f t="shared" si="20"/>
        <v/>
      </c>
      <c r="AF45" s="209" t="str">
        <f t="shared" si="21"/>
        <v/>
      </c>
      <c r="AG45" s="209" t="str">
        <f t="shared" si="22"/>
        <v/>
      </c>
      <c r="AH45" s="209" t="str">
        <f t="shared" si="23"/>
        <v/>
      </c>
      <c r="AI45" s="209" t="str">
        <f t="shared" si="24"/>
        <v/>
      </c>
      <c r="AJ45" s="209" t="str">
        <f t="shared" si="25"/>
        <v/>
      </c>
      <c r="AK45" s="209" t="str">
        <f t="shared" si="26"/>
        <v/>
      </c>
      <c r="AL45" s="209" t="str">
        <f t="shared" si="27"/>
        <v/>
      </c>
      <c r="AM45" s="209" t="str">
        <f t="shared" si="28"/>
        <v/>
      </c>
      <c r="AN45" s="209" t="str">
        <f t="shared" si="29"/>
        <v/>
      </c>
    </row>
    <row r="46" spans="1:40" ht="13.5" customHeight="1" x14ac:dyDescent="0.2">
      <c r="A46" s="669"/>
      <c r="B46" s="666"/>
      <c r="C46" s="663"/>
      <c r="D46" s="657"/>
      <c r="E46" s="660"/>
      <c r="F46" s="141"/>
      <c r="G46" s="141"/>
      <c r="H46" s="197"/>
      <c r="I46" s="137"/>
      <c r="J46" s="1"/>
      <c r="K46" s="208" t="str">
        <f t="shared" si="0"/>
        <v/>
      </c>
      <c r="L46" s="209" t="str">
        <f t="shared" si="1"/>
        <v/>
      </c>
      <c r="M46" s="209" t="str">
        <f t="shared" si="2"/>
        <v/>
      </c>
      <c r="N46" s="209" t="str">
        <f t="shared" si="3"/>
        <v/>
      </c>
      <c r="O46" s="209" t="str">
        <f t="shared" si="4"/>
        <v/>
      </c>
      <c r="P46" s="209" t="str">
        <f t="shared" si="5"/>
        <v/>
      </c>
      <c r="Q46" s="209" t="str">
        <f t="shared" si="6"/>
        <v/>
      </c>
      <c r="R46" s="209" t="str">
        <f t="shared" si="7"/>
        <v/>
      </c>
      <c r="S46" s="209" t="str">
        <f t="shared" si="8"/>
        <v/>
      </c>
      <c r="T46" s="209" t="str">
        <f t="shared" si="9"/>
        <v/>
      </c>
      <c r="U46" s="209" t="str">
        <f t="shared" si="10"/>
        <v/>
      </c>
      <c r="V46" s="209" t="str">
        <f t="shared" si="11"/>
        <v/>
      </c>
      <c r="W46" s="209" t="str">
        <f t="shared" si="12"/>
        <v/>
      </c>
      <c r="X46" s="209" t="str">
        <f t="shared" si="13"/>
        <v/>
      </c>
      <c r="Y46" s="209" t="str">
        <f t="shared" si="14"/>
        <v/>
      </c>
      <c r="Z46" s="209" t="str">
        <f t="shared" si="15"/>
        <v/>
      </c>
      <c r="AA46" s="209" t="str">
        <f t="shared" si="16"/>
        <v/>
      </c>
      <c r="AB46" s="209" t="str">
        <f t="shared" si="17"/>
        <v/>
      </c>
      <c r="AC46" s="209" t="str">
        <f t="shared" si="18"/>
        <v/>
      </c>
      <c r="AD46" s="209" t="str">
        <f t="shared" si="19"/>
        <v/>
      </c>
      <c r="AE46" s="209" t="str">
        <f t="shared" si="20"/>
        <v/>
      </c>
      <c r="AF46" s="209" t="str">
        <f t="shared" si="21"/>
        <v/>
      </c>
      <c r="AG46" s="209" t="str">
        <f t="shared" si="22"/>
        <v/>
      </c>
      <c r="AH46" s="209" t="str">
        <f t="shared" si="23"/>
        <v/>
      </c>
      <c r="AI46" s="209" t="str">
        <f t="shared" si="24"/>
        <v/>
      </c>
      <c r="AJ46" s="209" t="str">
        <f t="shared" si="25"/>
        <v/>
      </c>
      <c r="AK46" s="209" t="str">
        <f t="shared" si="26"/>
        <v/>
      </c>
      <c r="AL46" s="209" t="str">
        <f t="shared" si="27"/>
        <v/>
      </c>
      <c r="AM46" s="209" t="str">
        <f t="shared" si="28"/>
        <v/>
      </c>
      <c r="AN46" s="209" t="str">
        <f t="shared" si="29"/>
        <v/>
      </c>
    </row>
    <row r="47" spans="1:40" ht="13.5" customHeight="1" thickBot="1" x14ac:dyDescent="0.25">
      <c r="A47" s="670"/>
      <c r="B47" s="667"/>
      <c r="C47" s="664"/>
      <c r="D47" s="658"/>
      <c r="E47" s="661"/>
      <c r="F47" s="142"/>
      <c r="G47" s="142"/>
      <c r="H47" s="198"/>
      <c r="I47" s="140"/>
      <c r="J47" s="1"/>
      <c r="K47" s="208" t="str">
        <f t="shared" si="0"/>
        <v/>
      </c>
      <c r="L47" s="209" t="str">
        <f t="shared" si="1"/>
        <v/>
      </c>
      <c r="M47" s="209" t="str">
        <f t="shared" si="2"/>
        <v/>
      </c>
      <c r="N47" s="209" t="str">
        <f t="shared" si="3"/>
        <v/>
      </c>
      <c r="O47" s="209" t="str">
        <f t="shared" si="4"/>
        <v/>
      </c>
      <c r="P47" s="209" t="str">
        <f t="shared" si="5"/>
        <v/>
      </c>
      <c r="Q47" s="209" t="str">
        <f t="shared" si="6"/>
        <v/>
      </c>
      <c r="R47" s="209" t="str">
        <f t="shared" si="7"/>
        <v/>
      </c>
      <c r="S47" s="209" t="str">
        <f t="shared" si="8"/>
        <v/>
      </c>
      <c r="T47" s="209" t="str">
        <f t="shared" si="9"/>
        <v/>
      </c>
      <c r="U47" s="209" t="str">
        <f t="shared" si="10"/>
        <v/>
      </c>
      <c r="V47" s="209" t="str">
        <f t="shared" si="11"/>
        <v/>
      </c>
      <c r="W47" s="209" t="str">
        <f t="shared" si="12"/>
        <v/>
      </c>
      <c r="X47" s="209" t="str">
        <f t="shared" si="13"/>
        <v/>
      </c>
      <c r="Y47" s="209" t="str">
        <f t="shared" si="14"/>
        <v/>
      </c>
      <c r="Z47" s="209" t="str">
        <f t="shared" si="15"/>
        <v/>
      </c>
      <c r="AA47" s="209" t="str">
        <f t="shared" si="16"/>
        <v/>
      </c>
      <c r="AB47" s="209" t="str">
        <f t="shared" si="17"/>
        <v/>
      </c>
      <c r="AC47" s="209" t="str">
        <f t="shared" si="18"/>
        <v/>
      </c>
      <c r="AD47" s="209" t="str">
        <f t="shared" si="19"/>
        <v/>
      </c>
      <c r="AE47" s="209" t="str">
        <f t="shared" si="20"/>
        <v/>
      </c>
      <c r="AF47" s="209" t="str">
        <f t="shared" si="21"/>
        <v/>
      </c>
      <c r="AG47" s="209" t="str">
        <f t="shared" si="22"/>
        <v/>
      </c>
      <c r="AH47" s="209" t="str">
        <f t="shared" si="23"/>
        <v/>
      </c>
      <c r="AI47" s="209" t="str">
        <f t="shared" si="24"/>
        <v/>
      </c>
      <c r="AJ47" s="209" t="str">
        <f t="shared" si="25"/>
        <v/>
      </c>
      <c r="AK47" s="209" t="str">
        <f t="shared" si="26"/>
        <v/>
      </c>
      <c r="AL47" s="209" t="str">
        <f t="shared" si="27"/>
        <v/>
      </c>
      <c r="AM47" s="209" t="str">
        <f t="shared" si="28"/>
        <v/>
      </c>
      <c r="AN47" s="209" t="str">
        <f t="shared" si="29"/>
        <v/>
      </c>
    </row>
    <row r="48" spans="1:40" ht="13.5" customHeight="1" x14ac:dyDescent="0.2">
      <c r="A48" s="672"/>
      <c r="B48" s="673"/>
      <c r="C48" s="674"/>
      <c r="D48" s="675"/>
      <c r="E48" s="671"/>
      <c r="F48" s="143"/>
      <c r="G48" s="143"/>
      <c r="H48" s="199"/>
      <c r="I48" s="139"/>
      <c r="J48" s="1"/>
      <c r="K48" s="208" t="str">
        <f t="shared" si="0"/>
        <v/>
      </c>
      <c r="L48" s="209" t="str">
        <f t="shared" si="1"/>
        <v/>
      </c>
      <c r="M48" s="209" t="str">
        <f t="shared" si="2"/>
        <v/>
      </c>
      <c r="N48" s="209" t="str">
        <f t="shared" si="3"/>
        <v/>
      </c>
      <c r="O48" s="209" t="str">
        <f t="shared" si="4"/>
        <v/>
      </c>
      <c r="P48" s="209" t="str">
        <f t="shared" si="5"/>
        <v/>
      </c>
      <c r="Q48" s="209" t="str">
        <f t="shared" si="6"/>
        <v/>
      </c>
      <c r="R48" s="209" t="str">
        <f t="shared" si="7"/>
        <v/>
      </c>
      <c r="S48" s="209" t="str">
        <f t="shared" si="8"/>
        <v/>
      </c>
      <c r="T48" s="209" t="str">
        <f t="shared" si="9"/>
        <v/>
      </c>
      <c r="U48" s="209" t="str">
        <f t="shared" si="10"/>
        <v/>
      </c>
      <c r="V48" s="209" t="str">
        <f t="shared" si="11"/>
        <v/>
      </c>
      <c r="W48" s="209" t="str">
        <f t="shared" si="12"/>
        <v/>
      </c>
      <c r="X48" s="209" t="str">
        <f t="shared" si="13"/>
        <v/>
      </c>
      <c r="Y48" s="209" t="str">
        <f t="shared" si="14"/>
        <v/>
      </c>
      <c r="Z48" s="209" t="str">
        <f t="shared" si="15"/>
        <v/>
      </c>
      <c r="AA48" s="209" t="str">
        <f t="shared" si="16"/>
        <v/>
      </c>
      <c r="AB48" s="209" t="str">
        <f t="shared" si="17"/>
        <v/>
      </c>
      <c r="AC48" s="209" t="str">
        <f t="shared" si="18"/>
        <v/>
      </c>
      <c r="AD48" s="209" t="str">
        <f t="shared" si="19"/>
        <v/>
      </c>
      <c r="AE48" s="209" t="str">
        <f t="shared" si="20"/>
        <v/>
      </c>
      <c r="AF48" s="209" t="str">
        <f t="shared" si="21"/>
        <v/>
      </c>
      <c r="AG48" s="209" t="str">
        <f t="shared" si="22"/>
        <v/>
      </c>
      <c r="AH48" s="209" t="str">
        <f t="shared" si="23"/>
        <v/>
      </c>
      <c r="AI48" s="209" t="str">
        <f t="shared" si="24"/>
        <v/>
      </c>
      <c r="AJ48" s="209" t="str">
        <f t="shared" si="25"/>
        <v/>
      </c>
      <c r="AK48" s="209" t="str">
        <f t="shared" si="26"/>
        <v/>
      </c>
      <c r="AL48" s="209" t="str">
        <f t="shared" si="27"/>
        <v/>
      </c>
      <c r="AM48" s="209" t="str">
        <f t="shared" si="28"/>
        <v/>
      </c>
      <c r="AN48" s="209" t="str">
        <f t="shared" si="29"/>
        <v/>
      </c>
    </row>
    <row r="49" spans="1:40" ht="12.75" x14ac:dyDescent="0.2">
      <c r="A49" s="669"/>
      <c r="B49" s="666"/>
      <c r="C49" s="663"/>
      <c r="D49" s="657"/>
      <c r="E49" s="660"/>
      <c r="F49" s="141"/>
      <c r="G49" s="141"/>
      <c r="H49" s="197"/>
      <c r="I49" s="137"/>
      <c r="J49" s="1"/>
      <c r="K49" s="208" t="str">
        <f t="shared" si="0"/>
        <v/>
      </c>
      <c r="L49" s="209" t="str">
        <f t="shared" si="1"/>
        <v/>
      </c>
      <c r="M49" s="209" t="str">
        <f t="shared" si="2"/>
        <v/>
      </c>
      <c r="N49" s="209" t="str">
        <f t="shared" si="3"/>
        <v/>
      </c>
      <c r="O49" s="209" t="str">
        <f t="shared" si="4"/>
        <v/>
      </c>
      <c r="P49" s="209" t="str">
        <f t="shared" si="5"/>
        <v/>
      </c>
      <c r="Q49" s="209" t="str">
        <f t="shared" si="6"/>
        <v/>
      </c>
      <c r="R49" s="209" t="str">
        <f t="shared" si="7"/>
        <v/>
      </c>
      <c r="S49" s="209" t="str">
        <f t="shared" si="8"/>
        <v/>
      </c>
      <c r="T49" s="209" t="str">
        <f t="shared" si="9"/>
        <v/>
      </c>
      <c r="U49" s="209" t="str">
        <f t="shared" si="10"/>
        <v/>
      </c>
      <c r="V49" s="209" t="str">
        <f t="shared" si="11"/>
        <v/>
      </c>
      <c r="W49" s="209" t="str">
        <f t="shared" si="12"/>
        <v/>
      </c>
      <c r="X49" s="209" t="str">
        <f t="shared" si="13"/>
        <v/>
      </c>
      <c r="Y49" s="209" t="str">
        <f t="shared" si="14"/>
        <v/>
      </c>
      <c r="Z49" s="209" t="str">
        <f t="shared" si="15"/>
        <v/>
      </c>
      <c r="AA49" s="209" t="str">
        <f t="shared" si="16"/>
        <v/>
      </c>
      <c r="AB49" s="209" t="str">
        <f t="shared" si="17"/>
        <v/>
      </c>
      <c r="AC49" s="209" t="str">
        <f t="shared" si="18"/>
        <v/>
      </c>
      <c r="AD49" s="209" t="str">
        <f t="shared" si="19"/>
        <v/>
      </c>
      <c r="AE49" s="209" t="str">
        <f t="shared" si="20"/>
        <v/>
      </c>
      <c r="AF49" s="209" t="str">
        <f t="shared" si="21"/>
        <v/>
      </c>
      <c r="AG49" s="209" t="str">
        <f t="shared" si="22"/>
        <v/>
      </c>
      <c r="AH49" s="209" t="str">
        <f t="shared" si="23"/>
        <v/>
      </c>
      <c r="AI49" s="209" t="str">
        <f t="shared" si="24"/>
        <v/>
      </c>
      <c r="AJ49" s="209" t="str">
        <f t="shared" si="25"/>
        <v/>
      </c>
      <c r="AK49" s="209" t="str">
        <f t="shared" si="26"/>
        <v/>
      </c>
      <c r="AL49" s="209" t="str">
        <f t="shared" si="27"/>
        <v/>
      </c>
      <c r="AM49" s="209" t="str">
        <f t="shared" si="28"/>
        <v/>
      </c>
      <c r="AN49" s="209" t="str">
        <f t="shared" si="29"/>
        <v/>
      </c>
    </row>
    <row r="50" spans="1:40" ht="12.75" x14ac:dyDescent="0.2">
      <c r="A50" s="669"/>
      <c r="B50" s="666"/>
      <c r="C50" s="663"/>
      <c r="D50" s="657"/>
      <c r="E50" s="660"/>
      <c r="F50" s="141"/>
      <c r="G50" s="141"/>
      <c r="H50" s="197"/>
      <c r="I50" s="137"/>
      <c r="J50" s="1"/>
      <c r="K50" s="208" t="str">
        <f t="shared" si="0"/>
        <v/>
      </c>
      <c r="L50" s="209" t="str">
        <f t="shared" si="1"/>
        <v/>
      </c>
      <c r="M50" s="209" t="str">
        <f t="shared" si="2"/>
        <v/>
      </c>
      <c r="N50" s="209" t="str">
        <f t="shared" si="3"/>
        <v/>
      </c>
      <c r="O50" s="209" t="str">
        <f t="shared" si="4"/>
        <v/>
      </c>
      <c r="P50" s="209" t="str">
        <f t="shared" si="5"/>
        <v/>
      </c>
      <c r="Q50" s="209" t="str">
        <f t="shared" si="6"/>
        <v/>
      </c>
      <c r="R50" s="209" t="str">
        <f t="shared" si="7"/>
        <v/>
      </c>
      <c r="S50" s="209" t="str">
        <f t="shared" si="8"/>
        <v/>
      </c>
      <c r="T50" s="209" t="str">
        <f t="shared" si="9"/>
        <v/>
      </c>
      <c r="U50" s="209" t="str">
        <f t="shared" si="10"/>
        <v/>
      </c>
      <c r="V50" s="209" t="str">
        <f t="shared" si="11"/>
        <v/>
      </c>
      <c r="W50" s="209" t="str">
        <f t="shared" si="12"/>
        <v/>
      </c>
      <c r="X50" s="209" t="str">
        <f t="shared" si="13"/>
        <v/>
      </c>
      <c r="Y50" s="209" t="str">
        <f t="shared" si="14"/>
        <v/>
      </c>
      <c r="Z50" s="209" t="str">
        <f t="shared" si="15"/>
        <v/>
      </c>
      <c r="AA50" s="209" t="str">
        <f t="shared" si="16"/>
        <v/>
      </c>
      <c r="AB50" s="209" t="str">
        <f t="shared" si="17"/>
        <v/>
      </c>
      <c r="AC50" s="209" t="str">
        <f t="shared" si="18"/>
        <v/>
      </c>
      <c r="AD50" s="209" t="str">
        <f t="shared" si="19"/>
        <v/>
      </c>
      <c r="AE50" s="209" t="str">
        <f t="shared" si="20"/>
        <v/>
      </c>
      <c r="AF50" s="209" t="str">
        <f t="shared" si="21"/>
        <v/>
      </c>
      <c r="AG50" s="209" t="str">
        <f t="shared" si="22"/>
        <v/>
      </c>
      <c r="AH50" s="209" t="str">
        <f t="shared" si="23"/>
        <v/>
      </c>
      <c r="AI50" s="209" t="str">
        <f t="shared" si="24"/>
        <v/>
      </c>
      <c r="AJ50" s="209" t="str">
        <f t="shared" si="25"/>
        <v/>
      </c>
      <c r="AK50" s="209" t="str">
        <f t="shared" si="26"/>
        <v/>
      </c>
      <c r="AL50" s="209" t="str">
        <f t="shared" si="27"/>
        <v/>
      </c>
      <c r="AM50" s="209" t="str">
        <f t="shared" si="28"/>
        <v/>
      </c>
      <c r="AN50" s="209" t="str">
        <f t="shared" si="29"/>
        <v/>
      </c>
    </row>
    <row r="51" spans="1:40" ht="12.75" x14ac:dyDescent="0.2">
      <c r="A51" s="669"/>
      <c r="B51" s="666"/>
      <c r="C51" s="663"/>
      <c r="D51" s="657"/>
      <c r="E51" s="660"/>
      <c r="F51" s="141"/>
      <c r="G51" s="141"/>
      <c r="H51" s="197"/>
      <c r="I51" s="137"/>
      <c r="J51" s="1"/>
      <c r="K51" s="208" t="str">
        <f t="shared" si="0"/>
        <v/>
      </c>
      <c r="L51" s="209" t="str">
        <f t="shared" si="1"/>
        <v/>
      </c>
      <c r="M51" s="209" t="str">
        <f t="shared" si="2"/>
        <v/>
      </c>
      <c r="N51" s="209" t="str">
        <f t="shared" si="3"/>
        <v/>
      </c>
      <c r="O51" s="209" t="str">
        <f t="shared" si="4"/>
        <v/>
      </c>
      <c r="P51" s="209" t="str">
        <f t="shared" si="5"/>
        <v/>
      </c>
      <c r="Q51" s="209" t="str">
        <f t="shared" si="6"/>
        <v/>
      </c>
      <c r="R51" s="209" t="str">
        <f t="shared" si="7"/>
        <v/>
      </c>
      <c r="S51" s="209" t="str">
        <f t="shared" si="8"/>
        <v/>
      </c>
      <c r="T51" s="209" t="str">
        <f t="shared" si="9"/>
        <v/>
      </c>
      <c r="U51" s="209" t="str">
        <f t="shared" si="10"/>
        <v/>
      </c>
      <c r="V51" s="209" t="str">
        <f t="shared" si="11"/>
        <v/>
      </c>
      <c r="W51" s="209" t="str">
        <f t="shared" si="12"/>
        <v/>
      </c>
      <c r="X51" s="209" t="str">
        <f t="shared" si="13"/>
        <v/>
      </c>
      <c r="Y51" s="209" t="str">
        <f t="shared" si="14"/>
        <v/>
      </c>
      <c r="Z51" s="209" t="str">
        <f t="shared" si="15"/>
        <v/>
      </c>
      <c r="AA51" s="209" t="str">
        <f t="shared" si="16"/>
        <v/>
      </c>
      <c r="AB51" s="209" t="str">
        <f t="shared" si="17"/>
        <v/>
      </c>
      <c r="AC51" s="209" t="str">
        <f t="shared" si="18"/>
        <v/>
      </c>
      <c r="AD51" s="209" t="str">
        <f t="shared" si="19"/>
        <v/>
      </c>
      <c r="AE51" s="209" t="str">
        <f t="shared" si="20"/>
        <v/>
      </c>
      <c r="AF51" s="209" t="str">
        <f t="shared" si="21"/>
        <v/>
      </c>
      <c r="AG51" s="209" t="str">
        <f t="shared" si="22"/>
        <v/>
      </c>
      <c r="AH51" s="209" t="str">
        <f t="shared" si="23"/>
        <v/>
      </c>
      <c r="AI51" s="209" t="str">
        <f t="shared" si="24"/>
        <v/>
      </c>
      <c r="AJ51" s="209" t="str">
        <f t="shared" si="25"/>
        <v/>
      </c>
      <c r="AK51" s="209" t="str">
        <f t="shared" si="26"/>
        <v/>
      </c>
      <c r="AL51" s="209" t="str">
        <f t="shared" si="27"/>
        <v/>
      </c>
      <c r="AM51" s="209" t="str">
        <f t="shared" si="28"/>
        <v/>
      </c>
      <c r="AN51" s="209" t="str">
        <f t="shared" si="29"/>
        <v/>
      </c>
    </row>
    <row r="52" spans="1:40" ht="13.5" customHeight="1" x14ac:dyDescent="0.2">
      <c r="A52" s="669"/>
      <c r="B52" s="666"/>
      <c r="C52" s="663"/>
      <c r="D52" s="657"/>
      <c r="E52" s="660"/>
      <c r="F52" s="141"/>
      <c r="G52" s="141"/>
      <c r="H52" s="197"/>
      <c r="I52" s="137"/>
      <c r="J52" s="1"/>
      <c r="K52" s="208" t="str">
        <f t="shared" si="0"/>
        <v/>
      </c>
      <c r="L52" s="209" t="str">
        <f t="shared" si="1"/>
        <v/>
      </c>
      <c r="M52" s="209" t="str">
        <f t="shared" si="2"/>
        <v/>
      </c>
      <c r="N52" s="209" t="str">
        <f t="shared" si="3"/>
        <v/>
      </c>
      <c r="O52" s="209" t="str">
        <f t="shared" si="4"/>
        <v/>
      </c>
      <c r="P52" s="209" t="str">
        <f t="shared" si="5"/>
        <v/>
      </c>
      <c r="Q52" s="209" t="str">
        <f t="shared" si="6"/>
        <v/>
      </c>
      <c r="R52" s="209" t="str">
        <f t="shared" si="7"/>
        <v/>
      </c>
      <c r="S52" s="209" t="str">
        <f t="shared" si="8"/>
        <v/>
      </c>
      <c r="T52" s="209" t="str">
        <f t="shared" si="9"/>
        <v/>
      </c>
      <c r="U52" s="209" t="str">
        <f t="shared" si="10"/>
        <v/>
      </c>
      <c r="V52" s="209" t="str">
        <f t="shared" si="11"/>
        <v/>
      </c>
      <c r="W52" s="209" t="str">
        <f t="shared" si="12"/>
        <v/>
      </c>
      <c r="X52" s="209" t="str">
        <f t="shared" si="13"/>
        <v/>
      </c>
      <c r="Y52" s="209" t="str">
        <f t="shared" si="14"/>
        <v/>
      </c>
      <c r="Z52" s="209" t="str">
        <f t="shared" si="15"/>
        <v/>
      </c>
      <c r="AA52" s="209" t="str">
        <f t="shared" si="16"/>
        <v/>
      </c>
      <c r="AB52" s="209" t="str">
        <f t="shared" si="17"/>
        <v/>
      </c>
      <c r="AC52" s="209" t="str">
        <f t="shared" si="18"/>
        <v/>
      </c>
      <c r="AD52" s="209" t="str">
        <f t="shared" si="19"/>
        <v/>
      </c>
      <c r="AE52" s="209" t="str">
        <f t="shared" si="20"/>
        <v/>
      </c>
      <c r="AF52" s="209" t="str">
        <f t="shared" si="21"/>
        <v/>
      </c>
      <c r="AG52" s="209" t="str">
        <f t="shared" si="22"/>
        <v/>
      </c>
      <c r="AH52" s="209" t="str">
        <f t="shared" si="23"/>
        <v/>
      </c>
      <c r="AI52" s="209" t="str">
        <f t="shared" si="24"/>
        <v/>
      </c>
      <c r="AJ52" s="209" t="str">
        <f t="shared" si="25"/>
        <v/>
      </c>
      <c r="AK52" s="209" t="str">
        <f t="shared" si="26"/>
        <v/>
      </c>
      <c r="AL52" s="209" t="str">
        <f t="shared" si="27"/>
        <v/>
      </c>
      <c r="AM52" s="209" t="str">
        <f t="shared" si="28"/>
        <v/>
      </c>
      <c r="AN52" s="209" t="str">
        <f t="shared" si="29"/>
        <v/>
      </c>
    </row>
    <row r="53" spans="1:40" ht="13.5" customHeight="1" thickBot="1" x14ac:dyDescent="0.25">
      <c r="A53" s="670"/>
      <c r="B53" s="667"/>
      <c r="C53" s="664"/>
      <c r="D53" s="658"/>
      <c r="E53" s="661"/>
      <c r="F53" s="142"/>
      <c r="G53" s="142"/>
      <c r="H53" s="198"/>
      <c r="I53" s="140"/>
      <c r="J53" s="1"/>
      <c r="K53" s="208" t="str">
        <f t="shared" si="0"/>
        <v/>
      </c>
      <c r="L53" s="209" t="str">
        <f t="shared" si="1"/>
        <v/>
      </c>
      <c r="M53" s="209" t="str">
        <f t="shared" si="2"/>
        <v/>
      </c>
      <c r="N53" s="209" t="str">
        <f t="shared" si="3"/>
        <v/>
      </c>
      <c r="O53" s="209" t="str">
        <f t="shared" si="4"/>
        <v/>
      </c>
      <c r="P53" s="209" t="str">
        <f t="shared" si="5"/>
        <v/>
      </c>
      <c r="Q53" s="209" t="str">
        <f t="shared" si="6"/>
        <v/>
      </c>
      <c r="R53" s="209" t="str">
        <f t="shared" si="7"/>
        <v/>
      </c>
      <c r="S53" s="209" t="str">
        <f t="shared" si="8"/>
        <v/>
      </c>
      <c r="T53" s="209" t="str">
        <f t="shared" si="9"/>
        <v/>
      </c>
      <c r="U53" s="209" t="str">
        <f t="shared" si="10"/>
        <v/>
      </c>
      <c r="V53" s="209" t="str">
        <f t="shared" si="11"/>
        <v/>
      </c>
      <c r="W53" s="209" t="str">
        <f t="shared" si="12"/>
        <v/>
      </c>
      <c r="X53" s="209" t="str">
        <f t="shared" si="13"/>
        <v/>
      </c>
      <c r="Y53" s="209" t="str">
        <f t="shared" si="14"/>
        <v/>
      </c>
      <c r="Z53" s="209" t="str">
        <f t="shared" si="15"/>
        <v/>
      </c>
      <c r="AA53" s="209" t="str">
        <f t="shared" si="16"/>
        <v/>
      </c>
      <c r="AB53" s="209" t="str">
        <f t="shared" si="17"/>
        <v/>
      </c>
      <c r="AC53" s="209" t="str">
        <f t="shared" si="18"/>
        <v/>
      </c>
      <c r="AD53" s="209" t="str">
        <f t="shared" si="19"/>
        <v/>
      </c>
      <c r="AE53" s="209" t="str">
        <f t="shared" si="20"/>
        <v/>
      </c>
      <c r="AF53" s="209" t="str">
        <f t="shared" si="21"/>
        <v/>
      </c>
      <c r="AG53" s="209" t="str">
        <f t="shared" si="22"/>
        <v/>
      </c>
      <c r="AH53" s="209" t="str">
        <f t="shared" si="23"/>
        <v/>
      </c>
      <c r="AI53" s="209" t="str">
        <f t="shared" si="24"/>
        <v/>
      </c>
      <c r="AJ53" s="209" t="str">
        <f t="shared" si="25"/>
        <v/>
      </c>
      <c r="AK53" s="209" t="str">
        <f t="shared" si="26"/>
        <v/>
      </c>
      <c r="AL53" s="209" t="str">
        <f t="shared" si="27"/>
        <v/>
      </c>
      <c r="AM53" s="209" t="str">
        <f t="shared" si="28"/>
        <v/>
      </c>
      <c r="AN53" s="209" t="str">
        <f t="shared" si="29"/>
        <v/>
      </c>
    </row>
    <row r="54" spans="1:40" ht="13.5" customHeight="1" x14ac:dyDescent="0.2">
      <c r="A54" s="672"/>
      <c r="B54" s="673"/>
      <c r="C54" s="674"/>
      <c r="D54" s="675"/>
      <c r="E54" s="671"/>
      <c r="F54" s="143"/>
      <c r="G54" s="143"/>
      <c r="H54" s="199"/>
      <c r="I54" s="139"/>
      <c r="J54" s="1"/>
      <c r="K54" s="208" t="str">
        <f t="shared" si="0"/>
        <v/>
      </c>
      <c r="L54" s="209" t="str">
        <f t="shared" si="1"/>
        <v/>
      </c>
      <c r="M54" s="209" t="str">
        <f t="shared" si="2"/>
        <v/>
      </c>
      <c r="N54" s="209" t="str">
        <f t="shared" si="3"/>
        <v/>
      </c>
      <c r="O54" s="209" t="str">
        <f t="shared" si="4"/>
        <v/>
      </c>
      <c r="P54" s="209" t="str">
        <f t="shared" si="5"/>
        <v/>
      </c>
      <c r="Q54" s="209" t="str">
        <f t="shared" si="6"/>
        <v/>
      </c>
      <c r="R54" s="209" t="str">
        <f t="shared" si="7"/>
        <v/>
      </c>
      <c r="S54" s="209" t="str">
        <f t="shared" si="8"/>
        <v/>
      </c>
      <c r="T54" s="209" t="str">
        <f t="shared" si="9"/>
        <v/>
      </c>
      <c r="U54" s="209" t="str">
        <f t="shared" si="10"/>
        <v/>
      </c>
      <c r="V54" s="209" t="str">
        <f t="shared" si="11"/>
        <v/>
      </c>
      <c r="W54" s="209" t="str">
        <f t="shared" si="12"/>
        <v/>
      </c>
      <c r="X54" s="209" t="str">
        <f t="shared" si="13"/>
        <v/>
      </c>
      <c r="Y54" s="209" t="str">
        <f t="shared" si="14"/>
        <v/>
      </c>
      <c r="Z54" s="209" t="str">
        <f t="shared" si="15"/>
        <v/>
      </c>
      <c r="AA54" s="209" t="str">
        <f t="shared" si="16"/>
        <v/>
      </c>
      <c r="AB54" s="209" t="str">
        <f t="shared" si="17"/>
        <v/>
      </c>
      <c r="AC54" s="209" t="str">
        <f t="shared" si="18"/>
        <v/>
      </c>
      <c r="AD54" s="209" t="str">
        <f t="shared" si="19"/>
        <v/>
      </c>
      <c r="AE54" s="209" t="str">
        <f t="shared" si="20"/>
        <v/>
      </c>
      <c r="AF54" s="209" t="str">
        <f t="shared" si="21"/>
        <v/>
      </c>
      <c r="AG54" s="209" t="str">
        <f t="shared" si="22"/>
        <v/>
      </c>
      <c r="AH54" s="209" t="str">
        <f t="shared" si="23"/>
        <v/>
      </c>
      <c r="AI54" s="209" t="str">
        <f t="shared" si="24"/>
        <v/>
      </c>
      <c r="AJ54" s="209" t="str">
        <f t="shared" si="25"/>
        <v/>
      </c>
      <c r="AK54" s="209" t="str">
        <f t="shared" si="26"/>
        <v/>
      </c>
      <c r="AL54" s="209" t="str">
        <f t="shared" si="27"/>
        <v/>
      </c>
      <c r="AM54" s="209" t="str">
        <f t="shared" si="28"/>
        <v/>
      </c>
      <c r="AN54" s="209" t="str">
        <f t="shared" si="29"/>
        <v/>
      </c>
    </row>
    <row r="55" spans="1:40" ht="13.5" customHeight="1" x14ac:dyDescent="0.2">
      <c r="A55" s="669"/>
      <c r="B55" s="666"/>
      <c r="C55" s="663"/>
      <c r="D55" s="657"/>
      <c r="E55" s="660"/>
      <c r="F55" s="141"/>
      <c r="G55" s="141"/>
      <c r="H55" s="197"/>
      <c r="I55" s="137"/>
      <c r="J55" s="1"/>
      <c r="K55" s="208" t="str">
        <f t="shared" si="0"/>
        <v/>
      </c>
      <c r="L55" s="209" t="str">
        <f t="shared" si="1"/>
        <v/>
      </c>
      <c r="M55" s="209" t="str">
        <f t="shared" si="2"/>
        <v/>
      </c>
      <c r="N55" s="209" t="str">
        <f t="shared" si="3"/>
        <v/>
      </c>
      <c r="O55" s="209" t="str">
        <f t="shared" si="4"/>
        <v/>
      </c>
      <c r="P55" s="209" t="str">
        <f t="shared" si="5"/>
        <v/>
      </c>
      <c r="Q55" s="209" t="str">
        <f t="shared" si="6"/>
        <v/>
      </c>
      <c r="R55" s="209" t="str">
        <f t="shared" si="7"/>
        <v/>
      </c>
      <c r="S55" s="209" t="str">
        <f t="shared" si="8"/>
        <v/>
      </c>
      <c r="T55" s="209" t="str">
        <f t="shared" si="9"/>
        <v/>
      </c>
      <c r="U55" s="209" t="str">
        <f t="shared" si="10"/>
        <v/>
      </c>
      <c r="V55" s="209" t="str">
        <f t="shared" si="11"/>
        <v/>
      </c>
      <c r="W55" s="209" t="str">
        <f t="shared" si="12"/>
        <v/>
      </c>
      <c r="X55" s="209" t="str">
        <f t="shared" si="13"/>
        <v/>
      </c>
      <c r="Y55" s="209" t="str">
        <f t="shared" si="14"/>
        <v/>
      </c>
      <c r="Z55" s="209" t="str">
        <f t="shared" si="15"/>
        <v/>
      </c>
      <c r="AA55" s="209" t="str">
        <f t="shared" si="16"/>
        <v/>
      </c>
      <c r="AB55" s="209" t="str">
        <f t="shared" si="17"/>
        <v/>
      </c>
      <c r="AC55" s="209" t="str">
        <f t="shared" si="18"/>
        <v/>
      </c>
      <c r="AD55" s="209" t="str">
        <f t="shared" si="19"/>
        <v/>
      </c>
      <c r="AE55" s="209" t="str">
        <f t="shared" si="20"/>
        <v/>
      </c>
      <c r="AF55" s="209" t="str">
        <f t="shared" si="21"/>
        <v/>
      </c>
      <c r="AG55" s="209" t="str">
        <f t="shared" si="22"/>
        <v/>
      </c>
      <c r="AH55" s="209" t="str">
        <f t="shared" si="23"/>
        <v/>
      </c>
      <c r="AI55" s="209" t="str">
        <f t="shared" si="24"/>
        <v/>
      </c>
      <c r="AJ55" s="209" t="str">
        <f t="shared" si="25"/>
        <v/>
      </c>
      <c r="AK55" s="209" t="str">
        <f t="shared" si="26"/>
        <v/>
      </c>
      <c r="AL55" s="209" t="str">
        <f t="shared" si="27"/>
        <v/>
      </c>
      <c r="AM55" s="209" t="str">
        <f t="shared" si="28"/>
        <v/>
      </c>
      <c r="AN55" s="209" t="str">
        <f t="shared" si="29"/>
        <v/>
      </c>
    </row>
    <row r="56" spans="1:40" ht="13.5" customHeight="1" x14ac:dyDescent="0.2">
      <c r="A56" s="669"/>
      <c r="B56" s="666"/>
      <c r="C56" s="663"/>
      <c r="D56" s="657"/>
      <c r="E56" s="660"/>
      <c r="F56" s="141"/>
      <c r="G56" s="141"/>
      <c r="H56" s="197"/>
      <c r="I56" s="137"/>
      <c r="J56" s="1"/>
      <c r="K56" s="208" t="str">
        <f t="shared" si="0"/>
        <v/>
      </c>
      <c r="L56" s="209" t="str">
        <f t="shared" si="1"/>
        <v/>
      </c>
      <c r="M56" s="209" t="str">
        <f t="shared" si="2"/>
        <v/>
      </c>
      <c r="N56" s="209" t="str">
        <f t="shared" si="3"/>
        <v/>
      </c>
      <c r="O56" s="209" t="str">
        <f t="shared" si="4"/>
        <v/>
      </c>
      <c r="P56" s="209" t="str">
        <f t="shared" si="5"/>
        <v/>
      </c>
      <c r="Q56" s="209" t="str">
        <f t="shared" si="6"/>
        <v/>
      </c>
      <c r="R56" s="209" t="str">
        <f t="shared" si="7"/>
        <v/>
      </c>
      <c r="S56" s="209" t="str">
        <f t="shared" si="8"/>
        <v/>
      </c>
      <c r="T56" s="209" t="str">
        <f t="shared" si="9"/>
        <v/>
      </c>
      <c r="U56" s="209" t="str">
        <f t="shared" si="10"/>
        <v/>
      </c>
      <c r="V56" s="209" t="str">
        <f t="shared" si="11"/>
        <v/>
      </c>
      <c r="W56" s="209" t="str">
        <f t="shared" si="12"/>
        <v/>
      </c>
      <c r="X56" s="209" t="str">
        <f t="shared" si="13"/>
        <v/>
      </c>
      <c r="Y56" s="209" t="str">
        <f t="shared" si="14"/>
        <v/>
      </c>
      <c r="Z56" s="209" t="str">
        <f t="shared" si="15"/>
        <v/>
      </c>
      <c r="AA56" s="209" t="str">
        <f t="shared" si="16"/>
        <v/>
      </c>
      <c r="AB56" s="209" t="str">
        <f t="shared" si="17"/>
        <v/>
      </c>
      <c r="AC56" s="209" t="str">
        <f t="shared" si="18"/>
        <v/>
      </c>
      <c r="AD56" s="209" t="str">
        <f t="shared" si="19"/>
        <v/>
      </c>
      <c r="AE56" s="209" t="str">
        <f t="shared" si="20"/>
        <v/>
      </c>
      <c r="AF56" s="209" t="str">
        <f t="shared" si="21"/>
        <v/>
      </c>
      <c r="AG56" s="209" t="str">
        <f t="shared" si="22"/>
        <v/>
      </c>
      <c r="AH56" s="209" t="str">
        <f t="shared" si="23"/>
        <v/>
      </c>
      <c r="AI56" s="209" t="str">
        <f t="shared" si="24"/>
        <v/>
      </c>
      <c r="AJ56" s="209" t="str">
        <f t="shared" si="25"/>
        <v/>
      </c>
      <c r="AK56" s="209" t="str">
        <f t="shared" si="26"/>
        <v/>
      </c>
      <c r="AL56" s="209" t="str">
        <f t="shared" si="27"/>
        <v/>
      </c>
      <c r="AM56" s="209" t="str">
        <f t="shared" si="28"/>
        <v/>
      </c>
      <c r="AN56" s="209" t="str">
        <f t="shared" si="29"/>
        <v/>
      </c>
    </row>
    <row r="57" spans="1:40" ht="13.5" customHeight="1" x14ac:dyDescent="0.2">
      <c r="A57" s="669"/>
      <c r="B57" s="666"/>
      <c r="C57" s="663"/>
      <c r="D57" s="657"/>
      <c r="E57" s="660"/>
      <c r="F57" s="141"/>
      <c r="G57" s="141"/>
      <c r="H57" s="197"/>
      <c r="I57" s="137"/>
      <c r="J57" s="1"/>
      <c r="K57" s="208" t="str">
        <f t="shared" si="0"/>
        <v/>
      </c>
      <c r="L57" s="209" t="str">
        <f t="shared" si="1"/>
        <v/>
      </c>
      <c r="M57" s="209" t="str">
        <f t="shared" si="2"/>
        <v/>
      </c>
      <c r="N57" s="209" t="str">
        <f t="shared" si="3"/>
        <v/>
      </c>
      <c r="O57" s="209" t="str">
        <f t="shared" si="4"/>
        <v/>
      </c>
      <c r="P57" s="209" t="str">
        <f t="shared" si="5"/>
        <v/>
      </c>
      <c r="Q57" s="209" t="str">
        <f t="shared" si="6"/>
        <v/>
      </c>
      <c r="R57" s="209" t="str">
        <f t="shared" si="7"/>
        <v/>
      </c>
      <c r="S57" s="209" t="str">
        <f t="shared" si="8"/>
        <v/>
      </c>
      <c r="T57" s="209" t="str">
        <f t="shared" si="9"/>
        <v/>
      </c>
      <c r="U57" s="209" t="str">
        <f t="shared" si="10"/>
        <v/>
      </c>
      <c r="V57" s="209" t="str">
        <f t="shared" si="11"/>
        <v/>
      </c>
      <c r="W57" s="209" t="str">
        <f t="shared" si="12"/>
        <v/>
      </c>
      <c r="X57" s="209" t="str">
        <f t="shared" si="13"/>
        <v/>
      </c>
      <c r="Y57" s="209" t="str">
        <f t="shared" si="14"/>
        <v/>
      </c>
      <c r="Z57" s="209" t="str">
        <f t="shared" si="15"/>
        <v/>
      </c>
      <c r="AA57" s="209" t="str">
        <f t="shared" si="16"/>
        <v/>
      </c>
      <c r="AB57" s="209" t="str">
        <f t="shared" si="17"/>
        <v/>
      </c>
      <c r="AC57" s="209" t="str">
        <f t="shared" si="18"/>
        <v/>
      </c>
      <c r="AD57" s="209" t="str">
        <f t="shared" si="19"/>
        <v/>
      </c>
      <c r="AE57" s="209" t="str">
        <f t="shared" si="20"/>
        <v/>
      </c>
      <c r="AF57" s="209" t="str">
        <f t="shared" si="21"/>
        <v/>
      </c>
      <c r="AG57" s="209" t="str">
        <f t="shared" si="22"/>
        <v/>
      </c>
      <c r="AH57" s="209" t="str">
        <f t="shared" si="23"/>
        <v/>
      </c>
      <c r="AI57" s="209" t="str">
        <f t="shared" si="24"/>
        <v/>
      </c>
      <c r="AJ57" s="209" t="str">
        <f t="shared" si="25"/>
        <v/>
      </c>
      <c r="AK57" s="209" t="str">
        <f t="shared" si="26"/>
        <v/>
      </c>
      <c r="AL57" s="209" t="str">
        <f t="shared" si="27"/>
        <v/>
      </c>
      <c r="AM57" s="209" t="str">
        <f t="shared" si="28"/>
        <v/>
      </c>
      <c r="AN57" s="209" t="str">
        <f t="shared" si="29"/>
        <v/>
      </c>
    </row>
    <row r="58" spans="1:40" ht="13.5" customHeight="1" x14ac:dyDescent="0.2">
      <c r="A58" s="669"/>
      <c r="B58" s="666"/>
      <c r="C58" s="663"/>
      <c r="D58" s="657"/>
      <c r="E58" s="660"/>
      <c r="F58" s="141"/>
      <c r="G58" s="141"/>
      <c r="H58" s="197"/>
      <c r="I58" s="137"/>
      <c r="J58" s="1"/>
      <c r="K58" s="208" t="str">
        <f t="shared" si="0"/>
        <v/>
      </c>
      <c r="L58" s="209" t="str">
        <f t="shared" si="1"/>
        <v/>
      </c>
      <c r="M58" s="209" t="str">
        <f t="shared" si="2"/>
        <v/>
      </c>
      <c r="N58" s="209" t="str">
        <f t="shared" si="3"/>
        <v/>
      </c>
      <c r="O58" s="209" t="str">
        <f t="shared" si="4"/>
        <v/>
      </c>
      <c r="P58" s="209" t="str">
        <f t="shared" si="5"/>
        <v/>
      </c>
      <c r="Q58" s="209" t="str">
        <f t="shared" si="6"/>
        <v/>
      </c>
      <c r="R58" s="209" t="str">
        <f t="shared" si="7"/>
        <v/>
      </c>
      <c r="S58" s="209" t="str">
        <f t="shared" si="8"/>
        <v/>
      </c>
      <c r="T58" s="209" t="str">
        <f t="shared" si="9"/>
        <v/>
      </c>
      <c r="U58" s="209" t="str">
        <f t="shared" si="10"/>
        <v/>
      </c>
      <c r="V58" s="209" t="str">
        <f t="shared" si="11"/>
        <v/>
      </c>
      <c r="W58" s="209" t="str">
        <f t="shared" si="12"/>
        <v/>
      </c>
      <c r="X58" s="209" t="str">
        <f t="shared" si="13"/>
        <v/>
      </c>
      <c r="Y58" s="209" t="str">
        <f t="shared" si="14"/>
        <v/>
      </c>
      <c r="Z58" s="209" t="str">
        <f t="shared" si="15"/>
        <v/>
      </c>
      <c r="AA58" s="209" t="str">
        <f t="shared" si="16"/>
        <v/>
      </c>
      <c r="AB58" s="209" t="str">
        <f t="shared" si="17"/>
        <v/>
      </c>
      <c r="AC58" s="209" t="str">
        <f t="shared" si="18"/>
        <v/>
      </c>
      <c r="AD58" s="209" t="str">
        <f t="shared" si="19"/>
        <v/>
      </c>
      <c r="AE58" s="209" t="str">
        <f t="shared" si="20"/>
        <v/>
      </c>
      <c r="AF58" s="209" t="str">
        <f t="shared" si="21"/>
        <v/>
      </c>
      <c r="AG58" s="209" t="str">
        <f t="shared" si="22"/>
        <v/>
      </c>
      <c r="AH58" s="209" t="str">
        <f t="shared" si="23"/>
        <v/>
      </c>
      <c r="AI58" s="209" t="str">
        <f t="shared" si="24"/>
        <v/>
      </c>
      <c r="AJ58" s="209" t="str">
        <f t="shared" si="25"/>
        <v/>
      </c>
      <c r="AK58" s="209" t="str">
        <f t="shared" si="26"/>
        <v/>
      </c>
      <c r="AL58" s="209" t="str">
        <f t="shared" si="27"/>
        <v/>
      </c>
      <c r="AM58" s="209" t="str">
        <f t="shared" si="28"/>
        <v/>
      </c>
      <c r="AN58" s="209" t="str">
        <f t="shared" si="29"/>
        <v/>
      </c>
    </row>
    <row r="59" spans="1:40" ht="13.5" customHeight="1" thickBot="1" x14ac:dyDescent="0.25">
      <c r="A59" s="670"/>
      <c r="B59" s="667"/>
      <c r="C59" s="664"/>
      <c r="D59" s="658"/>
      <c r="E59" s="661"/>
      <c r="F59" s="142"/>
      <c r="G59" s="142"/>
      <c r="H59" s="198"/>
      <c r="I59" s="140"/>
      <c r="J59" s="1"/>
      <c r="K59" s="208" t="str">
        <f t="shared" si="0"/>
        <v/>
      </c>
      <c r="L59" s="209" t="str">
        <f t="shared" si="1"/>
        <v/>
      </c>
      <c r="M59" s="209" t="str">
        <f t="shared" si="2"/>
        <v/>
      </c>
      <c r="N59" s="209" t="str">
        <f t="shared" si="3"/>
        <v/>
      </c>
      <c r="O59" s="209" t="str">
        <f t="shared" si="4"/>
        <v/>
      </c>
      <c r="P59" s="209" t="str">
        <f t="shared" si="5"/>
        <v/>
      </c>
      <c r="Q59" s="209" t="str">
        <f t="shared" si="6"/>
        <v/>
      </c>
      <c r="R59" s="209" t="str">
        <f t="shared" si="7"/>
        <v/>
      </c>
      <c r="S59" s="209" t="str">
        <f t="shared" si="8"/>
        <v/>
      </c>
      <c r="T59" s="209" t="str">
        <f t="shared" si="9"/>
        <v/>
      </c>
      <c r="U59" s="209" t="str">
        <f t="shared" si="10"/>
        <v/>
      </c>
      <c r="V59" s="209" t="str">
        <f t="shared" si="11"/>
        <v/>
      </c>
      <c r="W59" s="209" t="str">
        <f t="shared" si="12"/>
        <v/>
      </c>
      <c r="X59" s="209" t="str">
        <f t="shared" si="13"/>
        <v/>
      </c>
      <c r="Y59" s="209" t="str">
        <f t="shared" si="14"/>
        <v/>
      </c>
      <c r="Z59" s="209" t="str">
        <f t="shared" si="15"/>
        <v/>
      </c>
      <c r="AA59" s="209" t="str">
        <f t="shared" si="16"/>
        <v/>
      </c>
      <c r="AB59" s="209" t="str">
        <f t="shared" si="17"/>
        <v/>
      </c>
      <c r="AC59" s="209" t="str">
        <f t="shared" si="18"/>
        <v/>
      </c>
      <c r="AD59" s="209" t="str">
        <f t="shared" si="19"/>
        <v/>
      </c>
      <c r="AE59" s="209" t="str">
        <f t="shared" si="20"/>
        <v/>
      </c>
      <c r="AF59" s="209" t="str">
        <f t="shared" si="21"/>
        <v/>
      </c>
      <c r="AG59" s="209" t="str">
        <f t="shared" si="22"/>
        <v/>
      </c>
      <c r="AH59" s="209" t="str">
        <f t="shared" si="23"/>
        <v/>
      </c>
      <c r="AI59" s="209" t="str">
        <f t="shared" si="24"/>
        <v/>
      </c>
      <c r="AJ59" s="209" t="str">
        <f t="shared" si="25"/>
        <v/>
      </c>
      <c r="AK59" s="209" t="str">
        <f t="shared" si="26"/>
        <v/>
      </c>
      <c r="AL59" s="209" t="str">
        <f t="shared" si="27"/>
        <v/>
      </c>
      <c r="AM59" s="209" t="str">
        <f t="shared" si="28"/>
        <v/>
      </c>
      <c r="AN59" s="209" t="str">
        <f t="shared" si="29"/>
        <v/>
      </c>
    </row>
    <row r="60" spans="1:40" ht="13.5" customHeight="1" x14ac:dyDescent="0.2">
      <c r="A60" s="672"/>
      <c r="B60" s="673"/>
      <c r="C60" s="674"/>
      <c r="D60" s="675"/>
      <c r="E60" s="671"/>
      <c r="F60" s="143"/>
      <c r="G60" s="143"/>
      <c r="H60" s="199"/>
      <c r="I60" s="139"/>
      <c r="J60" s="1"/>
      <c r="K60" s="208" t="str">
        <f t="shared" si="0"/>
        <v/>
      </c>
      <c r="L60" s="209" t="str">
        <f t="shared" si="1"/>
        <v/>
      </c>
      <c r="M60" s="209" t="str">
        <f t="shared" si="2"/>
        <v/>
      </c>
      <c r="N60" s="209" t="str">
        <f t="shared" si="3"/>
        <v/>
      </c>
      <c r="O60" s="209" t="str">
        <f t="shared" si="4"/>
        <v/>
      </c>
      <c r="P60" s="209" t="str">
        <f t="shared" si="5"/>
        <v/>
      </c>
      <c r="Q60" s="209" t="str">
        <f t="shared" si="6"/>
        <v/>
      </c>
      <c r="R60" s="209" t="str">
        <f t="shared" si="7"/>
        <v/>
      </c>
      <c r="S60" s="209" t="str">
        <f t="shared" si="8"/>
        <v/>
      </c>
      <c r="T60" s="209" t="str">
        <f t="shared" si="9"/>
        <v/>
      </c>
      <c r="U60" s="209" t="str">
        <f t="shared" si="10"/>
        <v/>
      </c>
      <c r="V60" s="209" t="str">
        <f t="shared" si="11"/>
        <v/>
      </c>
      <c r="W60" s="209" t="str">
        <f t="shared" si="12"/>
        <v/>
      </c>
      <c r="X60" s="209" t="str">
        <f t="shared" si="13"/>
        <v/>
      </c>
      <c r="Y60" s="209" t="str">
        <f t="shared" si="14"/>
        <v/>
      </c>
      <c r="Z60" s="209" t="str">
        <f t="shared" si="15"/>
        <v/>
      </c>
      <c r="AA60" s="209" t="str">
        <f t="shared" si="16"/>
        <v/>
      </c>
      <c r="AB60" s="209" t="str">
        <f t="shared" si="17"/>
        <v/>
      </c>
      <c r="AC60" s="209" t="str">
        <f t="shared" si="18"/>
        <v/>
      </c>
      <c r="AD60" s="209" t="str">
        <f t="shared" si="19"/>
        <v/>
      </c>
      <c r="AE60" s="209" t="str">
        <f t="shared" si="20"/>
        <v/>
      </c>
      <c r="AF60" s="209" t="str">
        <f t="shared" si="21"/>
        <v/>
      </c>
      <c r="AG60" s="209" t="str">
        <f t="shared" si="22"/>
        <v/>
      </c>
      <c r="AH60" s="209" t="str">
        <f t="shared" si="23"/>
        <v/>
      </c>
      <c r="AI60" s="209" t="str">
        <f t="shared" si="24"/>
        <v/>
      </c>
      <c r="AJ60" s="209" t="str">
        <f t="shared" si="25"/>
        <v/>
      </c>
      <c r="AK60" s="209" t="str">
        <f t="shared" si="26"/>
        <v/>
      </c>
      <c r="AL60" s="209" t="str">
        <f t="shared" si="27"/>
        <v/>
      </c>
      <c r="AM60" s="209" t="str">
        <f t="shared" si="28"/>
        <v/>
      </c>
      <c r="AN60" s="209" t="str">
        <f t="shared" si="29"/>
        <v/>
      </c>
    </row>
    <row r="61" spans="1:40" ht="12.75" x14ac:dyDescent="0.2">
      <c r="A61" s="669"/>
      <c r="B61" s="666"/>
      <c r="C61" s="663"/>
      <c r="D61" s="657"/>
      <c r="E61" s="660"/>
      <c r="F61" s="141"/>
      <c r="G61" s="141"/>
      <c r="H61" s="197"/>
      <c r="I61" s="137"/>
      <c r="J61" s="1"/>
      <c r="K61" s="208" t="str">
        <f t="shared" si="0"/>
        <v/>
      </c>
      <c r="L61" s="209" t="str">
        <f t="shared" si="1"/>
        <v/>
      </c>
      <c r="M61" s="209" t="str">
        <f t="shared" si="2"/>
        <v/>
      </c>
      <c r="N61" s="209" t="str">
        <f t="shared" si="3"/>
        <v/>
      </c>
      <c r="O61" s="209" t="str">
        <f t="shared" si="4"/>
        <v/>
      </c>
      <c r="P61" s="209" t="str">
        <f t="shared" si="5"/>
        <v/>
      </c>
      <c r="Q61" s="209" t="str">
        <f t="shared" si="6"/>
        <v/>
      </c>
      <c r="R61" s="209" t="str">
        <f t="shared" si="7"/>
        <v/>
      </c>
      <c r="S61" s="209" t="str">
        <f t="shared" si="8"/>
        <v/>
      </c>
      <c r="T61" s="209" t="str">
        <f t="shared" si="9"/>
        <v/>
      </c>
      <c r="U61" s="209" t="str">
        <f t="shared" si="10"/>
        <v/>
      </c>
      <c r="V61" s="209" t="str">
        <f t="shared" si="11"/>
        <v/>
      </c>
      <c r="W61" s="209" t="str">
        <f t="shared" si="12"/>
        <v/>
      </c>
      <c r="X61" s="209" t="str">
        <f t="shared" si="13"/>
        <v/>
      </c>
      <c r="Y61" s="209" t="str">
        <f t="shared" si="14"/>
        <v/>
      </c>
      <c r="Z61" s="209" t="str">
        <f t="shared" si="15"/>
        <v/>
      </c>
      <c r="AA61" s="209" t="str">
        <f t="shared" si="16"/>
        <v/>
      </c>
      <c r="AB61" s="209" t="str">
        <f t="shared" si="17"/>
        <v/>
      </c>
      <c r="AC61" s="209" t="str">
        <f t="shared" si="18"/>
        <v/>
      </c>
      <c r="AD61" s="209" t="str">
        <f t="shared" si="19"/>
        <v/>
      </c>
      <c r="AE61" s="209" t="str">
        <f t="shared" si="20"/>
        <v/>
      </c>
      <c r="AF61" s="209" t="str">
        <f t="shared" si="21"/>
        <v/>
      </c>
      <c r="AG61" s="209" t="str">
        <f t="shared" si="22"/>
        <v/>
      </c>
      <c r="AH61" s="209" t="str">
        <f t="shared" si="23"/>
        <v/>
      </c>
      <c r="AI61" s="209" t="str">
        <f t="shared" si="24"/>
        <v/>
      </c>
      <c r="AJ61" s="209" t="str">
        <f t="shared" si="25"/>
        <v/>
      </c>
      <c r="AK61" s="209" t="str">
        <f t="shared" si="26"/>
        <v/>
      </c>
      <c r="AL61" s="209" t="str">
        <f t="shared" si="27"/>
        <v/>
      </c>
      <c r="AM61" s="209" t="str">
        <f t="shared" si="28"/>
        <v/>
      </c>
      <c r="AN61" s="209" t="str">
        <f t="shared" si="29"/>
        <v/>
      </c>
    </row>
    <row r="62" spans="1:40" ht="12.75" x14ac:dyDescent="0.2">
      <c r="A62" s="669"/>
      <c r="B62" s="666"/>
      <c r="C62" s="663"/>
      <c r="D62" s="657"/>
      <c r="E62" s="660"/>
      <c r="F62" s="141"/>
      <c r="G62" s="141"/>
      <c r="H62" s="197"/>
      <c r="I62" s="137"/>
      <c r="J62" s="1"/>
      <c r="K62" s="208" t="str">
        <f t="shared" si="0"/>
        <v/>
      </c>
      <c r="L62" s="209" t="str">
        <f t="shared" si="1"/>
        <v/>
      </c>
      <c r="M62" s="209" t="str">
        <f t="shared" si="2"/>
        <v/>
      </c>
      <c r="N62" s="209" t="str">
        <f t="shared" si="3"/>
        <v/>
      </c>
      <c r="O62" s="209" t="str">
        <f t="shared" si="4"/>
        <v/>
      </c>
      <c r="P62" s="209" t="str">
        <f t="shared" si="5"/>
        <v/>
      </c>
      <c r="Q62" s="209" t="str">
        <f t="shared" si="6"/>
        <v/>
      </c>
      <c r="R62" s="209" t="str">
        <f t="shared" si="7"/>
        <v/>
      </c>
      <c r="S62" s="209" t="str">
        <f t="shared" si="8"/>
        <v/>
      </c>
      <c r="T62" s="209" t="str">
        <f t="shared" si="9"/>
        <v/>
      </c>
      <c r="U62" s="209" t="str">
        <f t="shared" si="10"/>
        <v/>
      </c>
      <c r="V62" s="209" t="str">
        <f t="shared" si="11"/>
        <v/>
      </c>
      <c r="W62" s="209" t="str">
        <f t="shared" si="12"/>
        <v/>
      </c>
      <c r="X62" s="209" t="str">
        <f t="shared" si="13"/>
        <v/>
      </c>
      <c r="Y62" s="209" t="str">
        <f t="shared" si="14"/>
        <v/>
      </c>
      <c r="Z62" s="209" t="str">
        <f t="shared" si="15"/>
        <v/>
      </c>
      <c r="AA62" s="209" t="str">
        <f t="shared" si="16"/>
        <v/>
      </c>
      <c r="AB62" s="209" t="str">
        <f t="shared" si="17"/>
        <v/>
      </c>
      <c r="AC62" s="209" t="str">
        <f t="shared" si="18"/>
        <v/>
      </c>
      <c r="AD62" s="209" t="str">
        <f t="shared" si="19"/>
        <v/>
      </c>
      <c r="AE62" s="209" t="str">
        <f t="shared" si="20"/>
        <v/>
      </c>
      <c r="AF62" s="209" t="str">
        <f t="shared" si="21"/>
        <v/>
      </c>
      <c r="AG62" s="209" t="str">
        <f t="shared" si="22"/>
        <v/>
      </c>
      <c r="AH62" s="209" t="str">
        <f t="shared" si="23"/>
        <v/>
      </c>
      <c r="AI62" s="209" t="str">
        <f t="shared" si="24"/>
        <v/>
      </c>
      <c r="AJ62" s="209" t="str">
        <f t="shared" si="25"/>
        <v/>
      </c>
      <c r="AK62" s="209" t="str">
        <f t="shared" si="26"/>
        <v/>
      </c>
      <c r="AL62" s="209" t="str">
        <f t="shared" si="27"/>
        <v/>
      </c>
      <c r="AM62" s="209" t="str">
        <f t="shared" si="28"/>
        <v/>
      </c>
      <c r="AN62" s="209" t="str">
        <f t="shared" si="29"/>
        <v/>
      </c>
    </row>
    <row r="63" spans="1:40" ht="12.75" x14ac:dyDescent="0.2">
      <c r="A63" s="669"/>
      <c r="B63" s="666"/>
      <c r="C63" s="663"/>
      <c r="D63" s="657"/>
      <c r="E63" s="660"/>
      <c r="F63" s="141"/>
      <c r="G63" s="141"/>
      <c r="H63" s="197"/>
      <c r="I63" s="137"/>
      <c r="J63" s="1"/>
      <c r="K63" s="208" t="str">
        <f t="shared" si="0"/>
        <v/>
      </c>
      <c r="L63" s="209" t="str">
        <f t="shared" si="1"/>
        <v/>
      </c>
      <c r="M63" s="209" t="str">
        <f t="shared" si="2"/>
        <v/>
      </c>
      <c r="N63" s="209" t="str">
        <f t="shared" si="3"/>
        <v/>
      </c>
      <c r="O63" s="209" t="str">
        <f t="shared" si="4"/>
        <v/>
      </c>
      <c r="P63" s="209" t="str">
        <f t="shared" si="5"/>
        <v/>
      </c>
      <c r="Q63" s="209" t="str">
        <f t="shared" si="6"/>
        <v/>
      </c>
      <c r="R63" s="209" t="str">
        <f t="shared" si="7"/>
        <v/>
      </c>
      <c r="S63" s="209" t="str">
        <f t="shared" si="8"/>
        <v/>
      </c>
      <c r="T63" s="209" t="str">
        <f t="shared" si="9"/>
        <v/>
      </c>
      <c r="U63" s="209" t="str">
        <f t="shared" si="10"/>
        <v/>
      </c>
      <c r="V63" s="209" t="str">
        <f t="shared" si="11"/>
        <v/>
      </c>
      <c r="W63" s="209" t="str">
        <f t="shared" si="12"/>
        <v/>
      </c>
      <c r="X63" s="209" t="str">
        <f t="shared" si="13"/>
        <v/>
      </c>
      <c r="Y63" s="209" t="str">
        <f t="shared" si="14"/>
        <v/>
      </c>
      <c r="Z63" s="209" t="str">
        <f t="shared" si="15"/>
        <v/>
      </c>
      <c r="AA63" s="209" t="str">
        <f t="shared" si="16"/>
        <v/>
      </c>
      <c r="AB63" s="209" t="str">
        <f t="shared" si="17"/>
        <v/>
      </c>
      <c r="AC63" s="209" t="str">
        <f t="shared" si="18"/>
        <v/>
      </c>
      <c r="AD63" s="209" t="str">
        <f t="shared" si="19"/>
        <v/>
      </c>
      <c r="AE63" s="209" t="str">
        <f t="shared" si="20"/>
        <v/>
      </c>
      <c r="AF63" s="209" t="str">
        <f t="shared" si="21"/>
        <v/>
      </c>
      <c r="AG63" s="209" t="str">
        <f t="shared" si="22"/>
        <v/>
      </c>
      <c r="AH63" s="209" t="str">
        <f t="shared" si="23"/>
        <v/>
      </c>
      <c r="AI63" s="209" t="str">
        <f t="shared" si="24"/>
        <v/>
      </c>
      <c r="AJ63" s="209" t="str">
        <f t="shared" si="25"/>
        <v/>
      </c>
      <c r="AK63" s="209" t="str">
        <f t="shared" si="26"/>
        <v/>
      </c>
      <c r="AL63" s="209" t="str">
        <f t="shared" si="27"/>
        <v/>
      </c>
      <c r="AM63" s="209" t="str">
        <f t="shared" si="28"/>
        <v/>
      </c>
      <c r="AN63" s="209" t="str">
        <f t="shared" si="29"/>
        <v/>
      </c>
    </row>
    <row r="64" spans="1:40" ht="13.5" customHeight="1" x14ac:dyDescent="0.2">
      <c r="A64" s="669"/>
      <c r="B64" s="666"/>
      <c r="C64" s="663"/>
      <c r="D64" s="657"/>
      <c r="E64" s="660"/>
      <c r="F64" s="141"/>
      <c r="G64" s="141"/>
      <c r="H64" s="197"/>
      <c r="I64" s="137"/>
      <c r="J64" s="1"/>
      <c r="K64" s="208" t="str">
        <f t="shared" si="0"/>
        <v/>
      </c>
      <c r="L64" s="209" t="str">
        <f t="shared" si="1"/>
        <v/>
      </c>
      <c r="M64" s="209" t="str">
        <f t="shared" si="2"/>
        <v/>
      </c>
      <c r="N64" s="209" t="str">
        <f t="shared" si="3"/>
        <v/>
      </c>
      <c r="O64" s="209" t="str">
        <f t="shared" si="4"/>
        <v/>
      </c>
      <c r="P64" s="209" t="str">
        <f t="shared" si="5"/>
        <v/>
      </c>
      <c r="Q64" s="209" t="str">
        <f t="shared" si="6"/>
        <v/>
      </c>
      <c r="R64" s="209" t="str">
        <f t="shared" si="7"/>
        <v/>
      </c>
      <c r="S64" s="209" t="str">
        <f t="shared" si="8"/>
        <v/>
      </c>
      <c r="T64" s="209" t="str">
        <f t="shared" si="9"/>
        <v/>
      </c>
      <c r="U64" s="209" t="str">
        <f t="shared" si="10"/>
        <v/>
      </c>
      <c r="V64" s="209" t="str">
        <f t="shared" si="11"/>
        <v/>
      </c>
      <c r="W64" s="209" t="str">
        <f t="shared" si="12"/>
        <v/>
      </c>
      <c r="X64" s="209" t="str">
        <f t="shared" si="13"/>
        <v/>
      </c>
      <c r="Y64" s="209" t="str">
        <f t="shared" si="14"/>
        <v/>
      </c>
      <c r="Z64" s="209" t="str">
        <f t="shared" si="15"/>
        <v/>
      </c>
      <c r="AA64" s="209" t="str">
        <f t="shared" si="16"/>
        <v/>
      </c>
      <c r="AB64" s="209" t="str">
        <f t="shared" si="17"/>
        <v/>
      </c>
      <c r="AC64" s="209" t="str">
        <f t="shared" si="18"/>
        <v/>
      </c>
      <c r="AD64" s="209" t="str">
        <f t="shared" si="19"/>
        <v/>
      </c>
      <c r="AE64" s="209" t="str">
        <f t="shared" si="20"/>
        <v/>
      </c>
      <c r="AF64" s="209" t="str">
        <f t="shared" si="21"/>
        <v/>
      </c>
      <c r="AG64" s="209" t="str">
        <f t="shared" si="22"/>
        <v/>
      </c>
      <c r="AH64" s="209" t="str">
        <f t="shared" si="23"/>
        <v/>
      </c>
      <c r="AI64" s="209" t="str">
        <f t="shared" si="24"/>
        <v/>
      </c>
      <c r="AJ64" s="209" t="str">
        <f t="shared" si="25"/>
        <v/>
      </c>
      <c r="AK64" s="209" t="str">
        <f t="shared" si="26"/>
        <v/>
      </c>
      <c r="AL64" s="209" t="str">
        <f t="shared" si="27"/>
        <v/>
      </c>
      <c r="AM64" s="209" t="str">
        <f t="shared" si="28"/>
        <v/>
      </c>
      <c r="AN64" s="209" t="str">
        <f t="shared" si="29"/>
        <v/>
      </c>
    </row>
    <row r="65" spans="1:40" ht="13.5" customHeight="1" thickBot="1" x14ac:dyDescent="0.25">
      <c r="A65" s="670"/>
      <c r="B65" s="667"/>
      <c r="C65" s="664"/>
      <c r="D65" s="658"/>
      <c r="E65" s="661"/>
      <c r="F65" s="142"/>
      <c r="G65" s="142"/>
      <c r="H65" s="198"/>
      <c r="I65" s="140"/>
      <c r="J65" s="1"/>
      <c r="K65" s="208" t="str">
        <f t="shared" si="0"/>
        <v/>
      </c>
      <c r="L65" s="209" t="str">
        <f t="shared" si="1"/>
        <v/>
      </c>
      <c r="M65" s="209" t="str">
        <f t="shared" si="2"/>
        <v/>
      </c>
      <c r="N65" s="209" t="str">
        <f t="shared" si="3"/>
        <v/>
      </c>
      <c r="O65" s="209" t="str">
        <f t="shared" si="4"/>
        <v/>
      </c>
      <c r="P65" s="209" t="str">
        <f t="shared" si="5"/>
        <v/>
      </c>
      <c r="Q65" s="209" t="str">
        <f t="shared" si="6"/>
        <v/>
      </c>
      <c r="R65" s="209" t="str">
        <f t="shared" si="7"/>
        <v/>
      </c>
      <c r="S65" s="209" t="str">
        <f t="shared" si="8"/>
        <v/>
      </c>
      <c r="T65" s="209" t="str">
        <f t="shared" si="9"/>
        <v/>
      </c>
      <c r="U65" s="209" t="str">
        <f t="shared" si="10"/>
        <v/>
      </c>
      <c r="V65" s="209" t="str">
        <f t="shared" si="11"/>
        <v/>
      </c>
      <c r="W65" s="209" t="str">
        <f t="shared" si="12"/>
        <v/>
      </c>
      <c r="X65" s="209" t="str">
        <f t="shared" si="13"/>
        <v/>
      </c>
      <c r="Y65" s="209" t="str">
        <f t="shared" si="14"/>
        <v/>
      </c>
      <c r="Z65" s="209" t="str">
        <f t="shared" si="15"/>
        <v/>
      </c>
      <c r="AA65" s="209" t="str">
        <f t="shared" si="16"/>
        <v/>
      </c>
      <c r="AB65" s="209" t="str">
        <f t="shared" si="17"/>
        <v/>
      </c>
      <c r="AC65" s="209" t="str">
        <f t="shared" si="18"/>
        <v/>
      </c>
      <c r="AD65" s="209" t="str">
        <f t="shared" si="19"/>
        <v/>
      </c>
      <c r="AE65" s="209" t="str">
        <f t="shared" si="20"/>
        <v/>
      </c>
      <c r="AF65" s="209" t="str">
        <f t="shared" si="21"/>
        <v/>
      </c>
      <c r="AG65" s="209" t="str">
        <f t="shared" si="22"/>
        <v/>
      </c>
      <c r="AH65" s="209" t="str">
        <f t="shared" si="23"/>
        <v/>
      </c>
      <c r="AI65" s="209" t="str">
        <f t="shared" si="24"/>
        <v/>
      </c>
      <c r="AJ65" s="209" t="str">
        <f t="shared" si="25"/>
        <v/>
      </c>
      <c r="AK65" s="209" t="str">
        <f t="shared" si="26"/>
        <v/>
      </c>
      <c r="AL65" s="209" t="str">
        <f t="shared" si="27"/>
        <v/>
      </c>
      <c r="AM65" s="209" t="str">
        <f t="shared" si="28"/>
        <v/>
      </c>
      <c r="AN65" s="209" t="str">
        <f t="shared" si="29"/>
        <v/>
      </c>
    </row>
    <row r="66" spans="1:40" ht="13.5" customHeight="1" x14ac:dyDescent="0.2">
      <c r="A66" s="669"/>
      <c r="B66" s="666"/>
      <c r="C66" s="663"/>
      <c r="D66" s="657"/>
      <c r="E66" s="660"/>
      <c r="F66" s="143"/>
      <c r="G66" s="143"/>
      <c r="H66" s="199"/>
      <c r="I66" s="139"/>
      <c r="J66" s="1"/>
      <c r="K66" s="208" t="str">
        <f t="shared" si="0"/>
        <v/>
      </c>
      <c r="L66" s="209" t="str">
        <f t="shared" si="1"/>
        <v/>
      </c>
      <c r="M66" s="209" t="str">
        <f t="shared" si="2"/>
        <v/>
      </c>
      <c r="N66" s="209" t="str">
        <f t="shared" si="3"/>
        <v/>
      </c>
      <c r="O66" s="209" t="str">
        <f t="shared" si="4"/>
        <v/>
      </c>
      <c r="P66" s="209" t="str">
        <f t="shared" si="5"/>
        <v/>
      </c>
      <c r="Q66" s="209" t="str">
        <f t="shared" si="6"/>
        <v/>
      </c>
      <c r="R66" s="209" t="str">
        <f t="shared" si="7"/>
        <v/>
      </c>
      <c r="S66" s="209" t="str">
        <f t="shared" si="8"/>
        <v/>
      </c>
      <c r="T66" s="209" t="str">
        <f t="shared" si="9"/>
        <v/>
      </c>
      <c r="U66" s="209" t="str">
        <f t="shared" si="10"/>
        <v/>
      </c>
      <c r="V66" s="209" t="str">
        <f t="shared" si="11"/>
        <v/>
      </c>
      <c r="W66" s="209" t="str">
        <f t="shared" si="12"/>
        <v/>
      </c>
      <c r="X66" s="209" t="str">
        <f t="shared" si="13"/>
        <v/>
      </c>
      <c r="Y66" s="209" t="str">
        <f t="shared" si="14"/>
        <v/>
      </c>
      <c r="Z66" s="209" t="str">
        <f t="shared" si="15"/>
        <v/>
      </c>
      <c r="AA66" s="209" t="str">
        <f t="shared" si="16"/>
        <v/>
      </c>
      <c r="AB66" s="209" t="str">
        <f t="shared" si="17"/>
        <v/>
      </c>
      <c r="AC66" s="209" t="str">
        <f t="shared" si="18"/>
        <v/>
      </c>
      <c r="AD66" s="209" t="str">
        <f t="shared" si="19"/>
        <v/>
      </c>
      <c r="AE66" s="209" t="str">
        <f t="shared" si="20"/>
        <v/>
      </c>
      <c r="AF66" s="209" t="str">
        <f t="shared" si="21"/>
        <v/>
      </c>
      <c r="AG66" s="209" t="str">
        <f t="shared" si="22"/>
        <v/>
      </c>
      <c r="AH66" s="209" t="str">
        <f t="shared" si="23"/>
        <v/>
      </c>
      <c r="AI66" s="209" t="str">
        <f t="shared" si="24"/>
        <v/>
      </c>
      <c r="AJ66" s="209" t="str">
        <f t="shared" si="25"/>
        <v/>
      </c>
      <c r="AK66" s="209" t="str">
        <f t="shared" si="26"/>
        <v/>
      </c>
      <c r="AL66" s="209" t="str">
        <f t="shared" si="27"/>
        <v/>
      </c>
      <c r="AM66" s="209" t="str">
        <f t="shared" si="28"/>
        <v/>
      </c>
      <c r="AN66" s="209" t="str">
        <f t="shared" si="29"/>
        <v/>
      </c>
    </row>
    <row r="67" spans="1:40" ht="12.75" x14ac:dyDescent="0.2">
      <c r="A67" s="669"/>
      <c r="B67" s="666"/>
      <c r="C67" s="663"/>
      <c r="D67" s="657"/>
      <c r="E67" s="660"/>
      <c r="F67" s="141"/>
      <c r="G67" s="141"/>
      <c r="H67" s="197"/>
      <c r="I67" s="137"/>
      <c r="J67" s="1"/>
      <c r="K67" s="208" t="str">
        <f t="shared" si="0"/>
        <v/>
      </c>
      <c r="L67" s="209" t="str">
        <f t="shared" si="1"/>
        <v/>
      </c>
      <c r="M67" s="209" t="str">
        <f t="shared" si="2"/>
        <v/>
      </c>
      <c r="N67" s="209" t="str">
        <f t="shared" si="3"/>
        <v/>
      </c>
      <c r="O67" s="209" t="str">
        <f t="shared" si="4"/>
        <v/>
      </c>
      <c r="P67" s="209" t="str">
        <f t="shared" si="5"/>
        <v/>
      </c>
      <c r="Q67" s="209" t="str">
        <f t="shared" si="6"/>
        <v/>
      </c>
      <c r="R67" s="209" t="str">
        <f t="shared" si="7"/>
        <v/>
      </c>
      <c r="S67" s="209" t="str">
        <f t="shared" si="8"/>
        <v/>
      </c>
      <c r="T67" s="209" t="str">
        <f t="shared" si="9"/>
        <v/>
      </c>
      <c r="U67" s="209" t="str">
        <f t="shared" si="10"/>
        <v/>
      </c>
      <c r="V67" s="209" t="str">
        <f t="shared" si="11"/>
        <v/>
      </c>
      <c r="W67" s="209" t="str">
        <f t="shared" si="12"/>
        <v/>
      </c>
      <c r="X67" s="209" t="str">
        <f t="shared" si="13"/>
        <v/>
      </c>
      <c r="Y67" s="209" t="str">
        <f t="shared" si="14"/>
        <v/>
      </c>
      <c r="Z67" s="209" t="str">
        <f t="shared" si="15"/>
        <v/>
      </c>
      <c r="AA67" s="209" t="str">
        <f t="shared" si="16"/>
        <v/>
      </c>
      <c r="AB67" s="209" t="str">
        <f t="shared" si="17"/>
        <v/>
      </c>
      <c r="AC67" s="209" t="str">
        <f t="shared" si="18"/>
        <v/>
      </c>
      <c r="AD67" s="209" t="str">
        <f t="shared" si="19"/>
        <v/>
      </c>
      <c r="AE67" s="209" t="str">
        <f t="shared" si="20"/>
        <v/>
      </c>
      <c r="AF67" s="209" t="str">
        <f t="shared" si="21"/>
        <v/>
      </c>
      <c r="AG67" s="209" t="str">
        <f t="shared" si="22"/>
        <v/>
      </c>
      <c r="AH67" s="209" t="str">
        <f t="shared" si="23"/>
        <v/>
      </c>
      <c r="AI67" s="209" t="str">
        <f t="shared" si="24"/>
        <v/>
      </c>
      <c r="AJ67" s="209" t="str">
        <f t="shared" si="25"/>
        <v/>
      </c>
      <c r="AK67" s="209" t="str">
        <f t="shared" si="26"/>
        <v/>
      </c>
      <c r="AL67" s="209" t="str">
        <f t="shared" si="27"/>
        <v/>
      </c>
      <c r="AM67" s="209" t="str">
        <f t="shared" si="28"/>
        <v/>
      </c>
      <c r="AN67" s="209" t="str">
        <f t="shared" si="29"/>
        <v/>
      </c>
    </row>
    <row r="68" spans="1:40" ht="12.75" x14ac:dyDescent="0.2">
      <c r="A68" s="669"/>
      <c r="B68" s="666"/>
      <c r="C68" s="663"/>
      <c r="D68" s="657"/>
      <c r="E68" s="660"/>
      <c r="F68" s="141"/>
      <c r="G68" s="141"/>
      <c r="H68" s="197"/>
      <c r="I68" s="137"/>
      <c r="J68" s="1"/>
      <c r="K68" s="208" t="str">
        <f t="shared" si="0"/>
        <v/>
      </c>
      <c r="L68" s="209" t="str">
        <f t="shared" si="1"/>
        <v/>
      </c>
      <c r="M68" s="209" t="str">
        <f t="shared" si="2"/>
        <v/>
      </c>
      <c r="N68" s="209" t="str">
        <f t="shared" si="3"/>
        <v/>
      </c>
      <c r="O68" s="209" t="str">
        <f t="shared" si="4"/>
        <v/>
      </c>
      <c r="P68" s="209" t="str">
        <f t="shared" si="5"/>
        <v/>
      </c>
      <c r="Q68" s="209" t="str">
        <f t="shared" si="6"/>
        <v/>
      </c>
      <c r="R68" s="209" t="str">
        <f t="shared" si="7"/>
        <v/>
      </c>
      <c r="S68" s="209" t="str">
        <f t="shared" si="8"/>
        <v/>
      </c>
      <c r="T68" s="209" t="str">
        <f t="shared" si="9"/>
        <v/>
      </c>
      <c r="U68" s="209" t="str">
        <f t="shared" si="10"/>
        <v/>
      </c>
      <c r="V68" s="209" t="str">
        <f t="shared" si="11"/>
        <v/>
      </c>
      <c r="W68" s="209" t="str">
        <f t="shared" si="12"/>
        <v/>
      </c>
      <c r="X68" s="209" t="str">
        <f t="shared" si="13"/>
        <v/>
      </c>
      <c r="Y68" s="209" t="str">
        <f t="shared" si="14"/>
        <v/>
      </c>
      <c r="Z68" s="209" t="str">
        <f t="shared" si="15"/>
        <v/>
      </c>
      <c r="AA68" s="209" t="str">
        <f t="shared" si="16"/>
        <v/>
      </c>
      <c r="AB68" s="209" t="str">
        <f t="shared" si="17"/>
        <v/>
      </c>
      <c r="AC68" s="209" t="str">
        <f t="shared" si="18"/>
        <v/>
      </c>
      <c r="AD68" s="209" t="str">
        <f t="shared" si="19"/>
        <v/>
      </c>
      <c r="AE68" s="209" t="str">
        <f t="shared" si="20"/>
        <v/>
      </c>
      <c r="AF68" s="209" t="str">
        <f t="shared" si="21"/>
        <v/>
      </c>
      <c r="AG68" s="209" t="str">
        <f t="shared" si="22"/>
        <v/>
      </c>
      <c r="AH68" s="209" t="str">
        <f t="shared" si="23"/>
        <v/>
      </c>
      <c r="AI68" s="209" t="str">
        <f t="shared" si="24"/>
        <v/>
      </c>
      <c r="AJ68" s="209" t="str">
        <f t="shared" si="25"/>
        <v/>
      </c>
      <c r="AK68" s="209" t="str">
        <f t="shared" si="26"/>
        <v/>
      </c>
      <c r="AL68" s="209" t="str">
        <f t="shared" si="27"/>
        <v/>
      </c>
      <c r="AM68" s="209" t="str">
        <f t="shared" si="28"/>
        <v/>
      </c>
      <c r="AN68" s="209" t="str">
        <f t="shared" si="29"/>
        <v/>
      </c>
    </row>
    <row r="69" spans="1:40" ht="12.75" x14ac:dyDescent="0.2">
      <c r="A69" s="669"/>
      <c r="B69" s="666"/>
      <c r="C69" s="663"/>
      <c r="D69" s="657"/>
      <c r="E69" s="660"/>
      <c r="F69" s="141"/>
      <c r="G69" s="141"/>
      <c r="H69" s="197"/>
      <c r="I69" s="137"/>
      <c r="J69" s="1"/>
      <c r="K69" s="208" t="str">
        <f t="shared" si="0"/>
        <v/>
      </c>
      <c r="L69" s="209" t="str">
        <f t="shared" si="1"/>
        <v/>
      </c>
      <c r="M69" s="209" t="str">
        <f t="shared" si="2"/>
        <v/>
      </c>
      <c r="N69" s="209" t="str">
        <f t="shared" si="3"/>
        <v/>
      </c>
      <c r="O69" s="209" t="str">
        <f t="shared" si="4"/>
        <v/>
      </c>
      <c r="P69" s="209" t="str">
        <f t="shared" si="5"/>
        <v/>
      </c>
      <c r="Q69" s="209" t="str">
        <f t="shared" si="6"/>
        <v/>
      </c>
      <c r="R69" s="209" t="str">
        <f t="shared" si="7"/>
        <v/>
      </c>
      <c r="S69" s="209" t="str">
        <f t="shared" si="8"/>
        <v/>
      </c>
      <c r="T69" s="209" t="str">
        <f t="shared" si="9"/>
        <v/>
      </c>
      <c r="U69" s="209" t="str">
        <f t="shared" si="10"/>
        <v/>
      </c>
      <c r="V69" s="209" t="str">
        <f t="shared" si="11"/>
        <v/>
      </c>
      <c r="W69" s="209" t="str">
        <f t="shared" si="12"/>
        <v/>
      </c>
      <c r="X69" s="209" t="str">
        <f t="shared" si="13"/>
        <v/>
      </c>
      <c r="Y69" s="209" t="str">
        <f t="shared" si="14"/>
        <v/>
      </c>
      <c r="Z69" s="209" t="str">
        <f t="shared" si="15"/>
        <v/>
      </c>
      <c r="AA69" s="209" t="str">
        <f t="shared" si="16"/>
        <v/>
      </c>
      <c r="AB69" s="209" t="str">
        <f t="shared" si="17"/>
        <v/>
      </c>
      <c r="AC69" s="209" t="str">
        <f t="shared" si="18"/>
        <v/>
      </c>
      <c r="AD69" s="209" t="str">
        <f t="shared" si="19"/>
        <v/>
      </c>
      <c r="AE69" s="209" t="str">
        <f t="shared" si="20"/>
        <v/>
      </c>
      <c r="AF69" s="209" t="str">
        <f t="shared" si="21"/>
        <v/>
      </c>
      <c r="AG69" s="209" t="str">
        <f t="shared" si="22"/>
        <v/>
      </c>
      <c r="AH69" s="209" t="str">
        <f t="shared" si="23"/>
        <v/>
      </c>
      <c r="AI69" s="209" t="str">
        <f t="shared" si="24"/>
        <v/>
      </c>
      <c r="AJ69" s="209" t="str">
        <f t="shared" si="25"/>
        <v/>
      </c>
      <c r="AK69" s="209" t="str">
        <f t="shared" si="26"/>
        <v/>
      </c>
      <c r="AL69" s="209" t="str">
        <f t="shared" si="27"/>
        <v/>
      </c>
      <c r="AM69" s="209" t="str">
        <f t="shared" si="28"/>
        <v/>
      </c>
      <c r="AN69" s="209" t="str">
        <f t="shared" si="29"/>
        <v/>
      </c>
    </row>
    <row r="70" spans="1:40" ht="13.5" customHeight="1" x14ac:dyDescent="0.2">
      <c r="A70" s="669"/>
      <c r="B70" s="666"/>
      <c r="C70" s="663"/>
      <c r="D70" s="657"/>
      <c r="E70" s="660"/>
      <c r="F70" s="141"/>
      <c r="G70" s="141"/>
      <c r="H70" s="197"/>
      <c r="I70" s="137"/>
      <c r="J70" s="1"/>
      <c r="K70" s="208" t="str">
        <f t="shared" si="0"/>
        <v/>
      </c>
      <c r="L70" s="209" t="str">
        <f t="shared" si="1"/>
        <v/>
      </c>
      <c r="M70" s="209" t="str">
        <f t="shared" si="2"/>
        <v/>
      </c>
      <c r="N70" s="209" t="str">
        <f t="shared" si="3"/>
        <v/>
      </c>
      <c r="O70" s="209" t="str">
        <f t="shared" si="4"/>
        <v/>
      </c>
      <c r="P70" s="209" t="str">
        <f t="shared" si="5"/>
        <v/>
      </c>
      <c r="Q70" s="209" t="str">
        <f t="shared" si="6"/>
        <v/>
      </c>
      <c r="R70" s="209" t="str">
        <f t="shared" si="7"/>
        <v/>
      </c>
      <c r="S70" s="209" t="str">
        <f t="shared" si="8"/>
        <v/>
      </c>
      <c r="T70" s="209" t="str">
        <f t="shared" si="9"/>
        <v/>
      </c>
      <c r="U70" s="209" t="str">
        <f t="shared" si="10"/>
        <v/>
      </c>
      <c r="V70" s="209" t="str">
        <f t="shared" si="11"/>
        <v/>
      </c>
      <c r="W70" s="209" t="str">
        <f t="shared" si="12"/>
        <v/>
      </c>
      <c r="X70" s="209" t="str">
        <f t="shared" si="13"/>
        <v/>
      </c>
      <c r="Y70" s="209" t="str">
        <f t="shared" si="14"/>
        <v/>
      </c>
      <c r="Z70" s="209" t="str">
        <f t="shared" si="15"/>
        <v/>
      </c>
      <c r="AA70" s="209" t="str">
        <f t="shared" si="16"/>
        <v/>
      </c>
      <c r="AB70" s="209" t="str">
        <f t="shared" si="17"/>
        <v/>
      </c>
      <c r="AC70" s="209" t="str">
        <f t="shared" si="18"/>
        <v/>
      </c>
      <c r="AD70" s="209" t="str">
        <f t="shared" si="19"/>
        <v/>
      </c>
      <c r="AE70" s="209" t="str">
        <f t="shared" si="20"/>
        <v/>
      </c>
      <c r="AF70" s="209" t="str">
        <f t="shared" si="21"/>
        <v/>
      </c>
      <c r="AG70" s="209" t="str">
        <f t="shared" si="22"/>
        <v/>
      </c>
      <c r="AH70" s="209" t="str">
        <f t="shared" si="23"/>
        <v/>
      </c>
      <c r="AI70" s="209" t="str">
        <f t="shared" si="24"/>
        <v/>
      </c>
      <c r="AJ70" s="209" t="str">
        <f t="shared" si="25"/>
        <v/>
      </c>
      <c r="AK70" s="209" t="str">
        <f t="shared" si="26"/>
        <v/>
      </c>
      <c r="AL70" s="209" t="str">
        <f t="shared" si="27"/>
        <v/>
      </c>
      <c r="AM70" s="209" t="str">
        <f t="shared" si="28"/>
        <v/>
      </c>
      <c r="AN70" s="209" t="str">
        <f t="shared" si="29"/>
        <v/>
      </c>
    </row>
    <row r="71" spans="1:40" ht="13.5" customHeight="1" thickBot="1" x14ac:dyDescent="0.25">
      <c r="A71" s="700"/>
      <c r="B71" s="701"/>
      <c r="C71" s="702"/>
      <c r="D71" s="703"/>
      <c r="E71" s="699"/>
      <c r="F71" s="144"/>
      <c r="G71" s="144"/>
      <c r="H71" s="200"/>
      <c r="I71" s="138"/>
      <c r="J71" s="1"/>
      <c r="K71" s="210" t="str">
        <f t="shared" ref="K71" si="30">IF(F71="Teksi (Dengan Resit)",IF(ISBLANK(H71),"",H71&amp;","&amp;" "),"")</f>
        <v/>
      </c>
      <c r="L71" s="211" t="str">
        <f t="shared" ref="L71" si="31">IF(F71="MRT / LRT / Monorail",IF(ISBLANK(H71),"",H71&amp;","&amp;" "),"")</f>
        <v/>
      </c>
      <c r="M71" s="211" t="str">
        <f t="shared" ref="M71" si="32">IF(F71="KLIA Exspress (ERL)",IF(ISBLANK(H71),"",H71&amp;","&amp;" "),"")</f>
        <v/>
      </c>
      <c r="N71" s="211" t="str">
        <f t="shared" ref="N71" si="33">IF(F71="Keretapi",IF(ISBLANK(H71),"",H71&amp;","&amp;" "),"")</f>
        <v/>
      </c>
      <c r="O71" s="211" t="str">
        <f t="shared" ref="O71" si="34">IF(F71="Kapal Terbang (Perniagaan)",IF(ISBLANK(H71),"",H71&amp;","&amp;" "),"")</f>
        <v/>
      </c>
      <c r="P71" s="211" t="str">
        <f t="shared" ref="P71" si="35">IF(F71="Kapal Terbang (Kelas 1)",IF(ISBLANK(H71),"",H71&amp;","&amp;" "),"")</f>
        <v/>
      </c>
      <c r="Q71" s="211" t="str">
        <f t="shared" ref="Q71" si="36">IF(F71="Kapal Terbang (Ekonomi)",IF(ISBLANK(H71),"",H71&amp;","&amp;" "),"")</f>
        <v/>
      </c>
      <c r="R71" s="211" t="str">
        <f t="shared" ref="R71" si="37">IF(F71="Kapal Laut (Kelas 2)",IF(ISBLANK(H71),"",H71&amp;","&amp;" "),"")</f>
        <v/>
      </c>
      <c r="S71" s="211" t="str">
        <f t="shared" ref="S71" si="38">IF(F71="Kapal Laut (Kelas 1)",IF(ISBLANK(H71),"",H71&amp;","&amp;" "),"")</f>
        <v/>
      </c>
      <c r="T71" s="211" t="str">
        <f t="shared" ref="T71" si="39">IF(F71="Feri (Kelas 2)",IF(ISBLANK(H71),"",H71&amp;","&amp;" "),"")</f>
        <v/>
      </c>
      <c r="U71" s="211" t="str">
        <f t="shared" ref="U71" si="40">IF(F71="Feri (Kelas 1)",IF(ISBLANK(H71),"",H71&amp;","&amp;" "),"")</f>
        <v/>
      </c>
      <c r="V71" s="211" t="str">
        <f t="shared" ref="V71" si="41">IF(F71="Bot",IF(ISBLANK(H71),"",H71&amp;","&amp;" "),"")</f>
        <v/>
      </c>
      <c r="W71" s="211" t="str">
        <f t="shared" ref="W71" si="42">IF(F71="Bas Henti-Henti",IF(ISBLANK(H71),"",H71&amp;","&amp;" "),"")</f>
        <v/>
      </c>
      <c r="X71" s="211" t="str">
        <f t="shared" ref="X71" si="43">IF(F71="Bas Ekspress",IF(ISBLANK(H71),"",H71&amp;","&amp;" "),"")</f>
        <v/>
      </c>
      <c r="Y71" s="211" t="str">
        <f t="shared" ref="Y71" si="44">IF(ISERROR(SEARCH("*Hotel*",F71,1)),"",IF(ISBLANK(H71),"",H71&amp;","&amp;" "))</f>
        <v/>
      </c>
      <c r="Z71" s="211" t="str">
        <f t="shared" ref="Z71" si="45">IF(F71="Tol (Bayaran Tunai)",IF(ISBLANK(H71),"",H71&amp;","&amp;" "),"")</f>
        <v/>
      </c>
      <c r="AA71" s="211" t="str">
        <f t="shared" ref="AA71" si="46">IF(F71="Tol (Touch &amp; Go)",IF(ISBLANK(H71),"",H71&amp;","&amp;" "),"")</f>
        <v/>
      </c>
      <c r="AB71" s="211" t="str">
        <f t="shared" ref="AB71" si="47">IF(F71="Letak Kenderaan (Parking)",IF(ISBLANK(H71),"",H71&amp;","&amp;" "),"")</f>
        <v/>
      </c>
      <c r="AC71" s="211" t="str">
        <f t="shared" ref="AC71" si="48">IF(F71="Dobi (Menginap lebih 3 hari)",IF(ISBLANK(H71),"",H71&amp;","&amp;" "),"")</f>
        <v/>
      </c>
      <c r="AD71" s="211" t="str">
        <f t="shared" ref="AD71" si="49">IF(F71="Yuran Pendaftaran",IF(ISBLANK(H71),"",H71&amp;","&amp;" "),"")</f>
        <v/>
      </c>
      <c r="AE71" s="211" t="str">
        <f t="shared" ref="AE71" si="50">IF(F71="Telefon (Urusan Rasmi)",IF(ISBLANK(H71),"",H71&amp;","&amp;" "),"")</f>
        <v/>
      </c>
      <c r="AF71" s="211" t="str">
        <f t="shared" ref="AF71" si="51">IF(F71="Faksimili (Urusan Rasmi)",IF(ISBLANK(H71),"",H71&amp;","&amp;" "),"")</f>
        <v/>
      </c>
      <c r="AG71" s="211" t="str">
        <f t="shared" ref="AG71" si="52">IF(F71="Cukai Lapangan Terbang (Airport Tax)",IF(ISBLANK(H71),"",H71&amp;","&amp;" "),"")</f>
        <v/>
      </c>
      <c r="AH71" s="211" t="str">
        <f t="shared" ref="AH71" si="53">IF(F71="Excess Baggage (Barang Rasmi)",IF(ISBLANK(H71),"",H71&amp;","&amp;" "),"")</f>
        <v/>
      </c>
      <c r="AI71" s="211" t="str">
        <f t="shared" ref="AI71" si="54">IF(F71="Change Fees (Sebab Rasmi)",IF(ISBLANK(H71),"",H71&amp;","&amp;" "),"")</f>
        <v/>
      </c>
      <c r="AJ71" s="211" t="str">
        <f t="shared" ref="AJ71" si="55">IF(F71="Pos/Courier (Urusan Rasmi)",IF(ISBLANK(H71),"",H71&amp;","&amp;" "),"")</f>
        <v/>
      </c>
      <c r="AK71" s="211" t="str">
        <f t="shared" ref="AK71" si="56">IF(F71="Cukai Barangan &amp; Perkhidmatan (GST)",IF(ISBLANK(H71),"",H71&amp;","&amp;" "),"")</f>
        <v/>
      </c>
      <c r="AL71" s="211" t="str">
        <f t="shared" ref="AL71" si="57">IF(F71="Caj Perkhidmatan (Service Charge)",IF(ISBLANK(H71),"",H71&amp;","&amp;" "),"")</f>
        <v/>
      </c>
      <c r="AM71" s="211" t="str">
        <f t="shared" ref="AM71" si="58">IF(F71="Insuran Kemalangan Diri (PA)",IF(ISBLANK(H71),"",H71&amp;","&amp;" "),"")</f>
        <v/>
      </c>
      <c r="AN71" s="211" t="str">
        <f t="shared" ref="AN71" si="59">IF(F71="Pembaharuan Passport / VISA",IF(ISBLANK(H71),"",H71&amp;","&amp;" "),"")</f>
        <v/>
      </c>
    </row>
    <row r="72" spans="1:40" ht="24" customHeight="1" thickTop="1" thickBot="1" x14ac:dyDescent="0.25">
      <c r="A72" s="653" t="s">
        <v>657</v>
      </c>
      <c r="B72" s="654"/>
      <c r="C72" s="654"/>
      <c r="D72" s="655"/>
      <c r="E72" s="75">
        <f>SUM(E6:E71)</f>
        <v>0</v>
      </c>
      <c r="F72" s="462"/>
      <c r="G72" s="463"/>
      <c r="H72" s="463"/>
      <c r="I72" s="464"/>
      <c r="J72" s="1"/>
      <c r="K72" s="206" t="str">
        <f>K6&amp;K7&amp;K8&amp;K9&amp;K10&amp;K11&amp;K13&amp;K12&amp;K14&amp;K15&amp;K16&amp;K17&amp;K18&amp;K19&amp;K20&amp;K21&amp;K22&amp;K23&amp;K24&amp;K25&amp;K26&amp;K27&amp;K28&amp;K29&amp;K30&amp;K31&amp;K32&amp;K33&amp;K34&amp;K35&amp;K36&amp;K37&amp;K38&amp;K40&amp;K39&amp;K41&amp;K42&amp;K43&amp;K44&amp;K46&amp;K45&amp;K47&amp;K48&amp;K49&amp;K50&amp;K51&amp;K52&amp;K53&amp;K54&amp;K55&amp;K56&amp;K57&amp;K58&amp;K59&amp;K60&amp;K62&amp;K61&amp;K63&amp;K64&amp;K65&amp;K66&amp;K67&amp;K68&amp;K69&amp;K70&amp;K71</f>
        <v/>
      </c>
      <c r="L72" s="206" t="str">
        <f t="shared" ref="L72:AJ72" si="60">L6&amp;L7&amp;L8&amp;L9&amp;L10&amp;L11&amp;L13&amp;L12&amp;L14&amp;L15&amp;L16&amp;L17&amp;L18&amp;L19&amp;L20&amp;L21&amp;L22&amp;L23&amp;L24&amp;L25&amp;L26&amp;L27&amp;L28&amp;L29&amp;L30&amp;L31&amp;L32&amp;L33&amp;L34&amp;L35&amp;L36&amp;L37&amp;L38&amp;L40&amp;L39&amp;L41&amp;L42&amp;L43&amp;L44&amp;L46&amp;L45&amp;L47&amp;L48&amp;L49&amp;L50&amp;L51&amp;L52&amp;L53&amp;L54&amp;L55&amp;L56&amp;L57&amp;L58&amp;L59&amp;L60&amp;L62&amp;L61&amp;L63&amp;L64&amp;L65&amp;L66&amp;L67&amp;L68&amp;L69&amp;L70&amp;L71</f>
        <v/>
      </c>
      <c r="M72" s="206" t="str">
        <f t="shared" si="60"/>
        <v/>
      </c>
      <c r="N72" s="206" t="str">
        <f t="shared" si="60"/>
        <v/>
      </c>
      <c r="O72" s="206" t="str">
        <f t="shared" si="60"/>
        <v/>
      </c>
      <c r="P72" s="206" t="str">
        <f t="shared" si="60"/>
        <v/>
      </c>
      <c r="Q72" s="206" t="str">
        <f t="shared" si="60"/>
        <v/>
      </c>
      <c r="R72" s="206" t="str">
        <f t="shared" si="60"/>
        <v/>
      </c>
      <c r="S72" s="206" t="str">
        <f t="shared" si="60"/>
        <v/>
      </c>
      <c r="T72" s="206" t="str">
        <f t="shared" si="60"/>
        <v/>
      </c>
      <c r="U72" s="206" t="str">
        <f t="shared" si="60"/>
        <v/>
      </c>
      <c r="V72" s="206" t="str">
        <f t="shared" si="60"/>
        <v/>
      </c>
      <c r="W72" s="206" t="str">
        <f t="shared" si="60"/>
        <v/>
      </c>
      <c r="X72" s="206" t="str">
        <f t="shared" si="60"/>
        <v/>
      </c>
      <c r="Y72" s="206" t="str">
        <f t="shared" si="60"/>
        <v/>
      </c>
      <c r="Z72" s="206" t="str">
        <f t="shared" si="60"/>
        <v/>
      </c>
      <c r="AA72" s="206" t="str">
        <f t="shared" si="60"/>
        <v/>
      </c>
      <c r="AB72" s="206" t="str">
        <f t="shared" si="60"/>
        <v/>
      </c>
      <c r="AC72" s="206" t="str">
        <f t="shared" si="60"/>
        <v/>
      </c>
      <c r="AD72" s="206" t="str">
        <f t="shared" si="60"/>
        <v/>
      </c>
      <c r="AE72" s="206" t="str">
        <f t="shared" si="60"/>
        <v/>
      </c>
      <c r="AF72" s="206" t="str">
        <f t="shared" si="60"/>
        <v/>
      </c>
      <c r="AG72" s="206" t="str">
        <f t="shared" si="60"/>
        <v/>
      </c>
      <c r="AH72" s="206" t="str">
        <f t="shared" si="60"/>
        <v/>
      </c>
      <c r="AI72" s="206" t="str">
        <f t="shared" si="60"/>
        <v/>
      </c>
      <c r="AJ72" s="206" t="str">
        <f t="shared" si="60"/>
        <v/>
      </c>
      <c r="AK72" s="206" t="str">
        <f t="shared" ref="AK72:AN72" si="61">AK6&amp;AK7&amp;AK8&amp;AK9&amp;AK10&amp;AK11&amp;AK13&amp;AK12&amp;AK14&amp;AK15&amp;AK16&amp;AK17&amp;AK18&amp;AK19&amp;AK20&amp;AK21&amp;AK22&amp;AK23&amp;AK24&amp;AK25&amp;AK26&amp;AK27&amp;AK28&amp;AK29&amp;AK30&amp;AK31&amp;AK32&amp;AK33&amp;AK34&amp;AK35&amp;AK36&amp;AK37&amp;AK38&amp;AK40&amp;AK39&amp;AK41&amp;AK42&amp;AK43&amp;AK44&amp;AK46&amp;AK45&amp;AK47&amp;AK48&amp;AK49&amp;AK50&amp;AK51&amp;AK52&amp;AK53&amp;AK54&amp;AK55&amp;AK56&amp;AK57&amp;AK58&amp;AK59&amp;AK60&amp;AK62&amp;AK61&amp;AK63&amp;AK64&amp;AK65&amp;AK66&amp;AK67&amp;AK68&amp;AK69&amp;AK70&amp;AK71</f>
        <v/>
      </c>
      <c r="AL72" s="206" t="str">
        <f t="shared" si="61"/>
        <v/>
      </c>
      <c r="AM72" s="206" t="str">
        <f t="shared" si="61"/>
        <v/>
      </c>
      <c r="AN72" s="206" t="str">
        <f t="shared" si="61"/>
        <v/>
      </c>
    </row>
    <row r="73" spans="1:40" ht="24" customHeight="1" thickTop="1" thickBot="1" x14ac:dyDescent="0.25">
      <c r="A73" s="653" t="s">
        <v>688</v>
      </c>
      <c r="B73" s="654"/>
      <c r="C73" s="654"/>
      <c r="D73" s="655"/>
      <c r="E73" s="75">
        <f>'KENYATAAN TUNTUTAN PAGE 1'!E72+'KENYATAAN TUNTUTAN PAGE 2'!E72</f>
        <v>0</v>
      </c>
      <c r="F73" s="462"/>
      <c r="G73" s="463"/>
      <c r="H73" s="463"/>
      <c r="I73" s="464"/>
      <c r="J73" s="1"/>
      <c r="K73" s="1"/>
      <c r="AK73" s="1"/>
      <c r="AL73" s="1"/>
    </row>
    <row r="74" spans="1:40" ht="7.5" customHeight="1" thickTop="1" x14ac:dyDescent="0.2">
      <c r="A74" s="439"/>
      <c r="B74" s="440"/>
      <c r="C74" s="441"/>
      <c r="D74" s="442"/>
      <c r="E74" s="442"/>
      <c r="F74" s="443"/>
      <c r="G74" s="443"/>
      <c r="H74" s="443"/>
      <c r="I74" s="444"/>
      <c r="J74" s="1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1"/>
      <c r="AL74" s="1"/>
    </row>
    <row r="75" spans="1:40" s="53" customFormat="1" x14ac:dyDescent="0.2">
      <c r="A75" s="91" t="str">
        <f>"Tuntutan Perjalanan Dituntut oleh : "&amp;NAMA&amp;" (No.K/P: "&amp;IC&amp;")"</f>
        <v>Tuntutan Perjalanan Dituntut oleh :   (No.K/P: )</v>
      </c>
      <c r="B75" s="91"/>
      <c r="C75" s="91"/>
      <c r="D75" s="90"/>
      <c r="E75" s="445"/>
      <c r="F75" s="98"/>
      <c r="G75" s="98"/>
      <c r="H75" s="446"/>
      <c r="I75" s="447" t="str">
        <f>"Muka Surat (3"&amp;"/"&amp;IF(SUM('KENYATAAN TUNTUTAN PAGE 2'!I6:I71)=0,"3",IF(SUM('KENYATAAN TUNTUTAN PAGE 3'!I6:I71)=0,"4",IF(SUM('KENYATAAN TUNTUTAN PAGE 4'!I6:I71)=0,"5","6")))+2&amp;")"</f>
        <v>Muka Surat (3/5)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40" hidden="1" x14ac:dyDescent="0.2">
      <c r="A76" s="97"/>
      <c r="B76" s="97"/>
      <c r="C76" s="97"/>
      <c r="D76" s="97"/>
      <c r="E76" s="97"/>
      <c r="F76" s="446"/>
      <c r="G76" s="446"/>
      <c r="H76" s="446"/>
      <c r="I76" s="448"/>
    </row>
    <row r="77" spans="1:40" hidden="1" x14ac:dyDescent="0.2">
      <c r="A77" s="338" t="s">
        <v>717</v>
      </c>
      <c r="B77" s="449"/>
      <c r="C77" s="97"/>
      <c r="D77" s="450"/>
      <c r="E77" s="338" t="s">
        <v>822</v>
      </c>
      <c r="F77" s="446"/>
      <c r="G77" s="446"/>
      <c r="H77" s="446"/>
      <c r="I77" s="448"/>
    </row>
    <row r="78" spans="1:40" hidden="1" x14ac:dyDescent="0.2">
      <c r="A78" s="451" t="s">
        <v>520</v>
      </c>
      <c r="B78" s="97"/>
      <c r="C78" s="414">
        <f>SUMIF(F6:F71,"Teksi (Tanpa Resit)",I6:I71)</f>
        <v>0</v>
      </c>
      <c r="D78" s="458" t="s">
        <v>733</v>
      </c>
      <c r="E78" s="453" t="s">
        <v>835</v>
      </c>
      <c r="F78" s="454">
        <f xml:space="preserve"> COUNTIFS(F6:F71,"Makan Pagi (Semenanjung)",G6:G71,"Bertugas Rasmi")+COUNTIFS(F6:F71,"Makan Pagi (Semenanjung)",G6:G71,"Mesyuarat")+COUNTIFS(F6:F71,"Makan Pagi (Semenanjung)",G6:G71,"Persidangan")+COUNTIFS(F6:F71,"Makan Pagi (Semenanjung)",G6:G71,"Kursus Pra-Perkhidmatan")</f>
        <v>0</v>
      </c>
      <c r="G78" s="446"/>
      <c r="H78" s="446"/>
      <c r="I78" s="448"/>
    </row>
    <row r="79" spans="1:40" hidden="1" x14ac:dyDescent="0.2">
      <c r="A79" s="451" t="s">
        <v>521</v>
      </c>
      <c r="B79" s="97"/>
      <c r="C79" s="459">
        <f>SUMIF(F6:F71,"Teksi (Dengan Resit)",I6:I71)</f>
        <v>0</v>
      </c>
      <c r="D79" s="458" t="s">
        <v>734</v>
      </c>
      <c r="E79" s="453" t="s">
        <v>836</v>
      </c>
      <c r="F79" s="454">
        <f>COUNTIFS(F6:F71,"Makan Pagi (Sbh/Swk/Lbn)",G6:G71,"Bertugas Rasmi")+COUNTIFS(F6:F71,"Makan Pagi (Sbh/Swk/Lbn)",G6:G71,"Mesyuarat")+COUNTIFS(F6:F71,"Makan Pagi (Sbh/Swk/Lbn)",G6:G71,"Persidangan")+COUNTIFS(F6:F71,"Makan Pagi (Sbh/Swk/Lbn)",G6:G71,"Kursus Pra-Perkhidmatan")</f>
        <v>0</v>
      </c>
      <c r="G79" s="446"/>
      <c r="H79" s="446"/>
      <c r="I79" s="448"/>
    </row>
    <row r="80" spans="1:40" hidden="1" x14ac:dyDescent="0.2">
      <c r="A80" s="451" t="s">
        <v>675</v>
      </c>
      <c r="B80" s="97"/>
      <c r="C80" s="459">
        <f>SUMIF(F6:F71,"MRT / LRT / Monorail",I6:I71)</f>
        <v>0</v>
      </c>
      <c r="D80" s="458" t="s">
        <v>735</v>
      </c>
      <c r="E80" s="453" t="s">
        <v>837</v>
      </c>
      <c r="F80" s="454">
        <f>COUNTIFS(F6:F71,"Makan Tengahari (Semenanjung)",G6:G71,"Bertugas Rasmi")+COUNTIFS(F6:F71,"Makan Tengahari (Semenanjung)",G6:G71,"Mesyuarat")+COUNTIFS(F6:F71,"Makan Tengahari (Semenanjung)",G6:G71,"Persidangan")+COUNTIFS(F6:F71,"Makan Tengahari (Semenanjung)",G6:G71,"Kursus Pra-Perkhidmatan")</f>
        <v>0</v>
      </c>
      <c r="G80" s="446"/>
      <c r="H80" s="446"/>
      <c r="I80" s="448"/>
    </row>
    <row r="81" spans="1:9" hidden="1" x14ac:dyDescent="0.2">
      <c r="A81" s="451" t="s">
        <v>528</v>
      </c>
      <c r="B81" s="97"/>
      <c r="C81" s="459">
        <f>SUMIF(F6:F71,"KLIA Exspress (ERL)",I6:I71)</f>
        <v>0</v>
      </c>
      <c r="D81" s="458" t="s">
        <v>736</v>
      </c>
      <c r="E81" s="453" t="s">
        <v>838</v>
      </c>
      <c r="F81" s="454">
        <f>COUNTIFS(F6:F71,"Makan Tengahari (Sbh/Swk/Lbn)",G6:G71,"Bertugas Rasmi")+COUNTIFS(F6:F71,"Makan Tengahari (Sbh/Swk/Lbn)",G6:G71,"Mesyuarat")+COUNTIFS(F6:F71,"Makan Tengahari (Sbh/Swk/Lbn)",G6:G71,"Persidangan")+COUNTIFS(F6:F71,"Makan Tengahari (Sbh/Swk/Lbn)",G6:G71,"Kursus Pra-Perkhidmatan")</f>
        <v>0</v>
      </c>
      <c r="G81" s="446"/>
      <c r="H81" s="446"/>
      <c r="I81" s="448"/>
    </row>
    <row r="82" spans="1:9" hidden="1" x14ac:dyDescent="0.2">
      <c r="A82" s="451" t="s">
        <v>522</v>
      </c>
      <c r="B82" s="97"/>
      <c r="C82" s="459">
        <f>SUMIF(F6:F71,"Keretapi",I6:I71)</f>
        <v>0</v>
      </c>
      <c r="D82" s="458" t="s">
        <v>737</v>
      </c>
      <c r="E82" s="453" t="s">
        <v>839</v>
      </c>
      <c r="F82" s="454">
        <f>COUNTIFS(F6:F71,"Makan Malam (Semenanjung)",G6:G71,"Bertugas Rasmi")+COUNTIFS(F6:F71,"Makan Malam (Semenanjung)",G6:G71,"Mesyuarat")+COUNTIFS(F6:F71,"Makan Malam (Semenanjung)",G6:G71,"Persidangan")+COUNTIFS(F6:F71,"Makan Malam (Semenanjung)",G6:G71,"Kursus Pra-Perkhidmatan")</f>
        <v>0</v>
      </c>
      <c r="G82" s="446"/>
      <c r="H82" s="446"/>
      <c r="I82" s="448"/>
    </row>
    <row r="83" spans="1:9" hidden="1" x14ac:dyDescent="0.2">
      <c r="A83" s="451" t="s">
        <v>600</v>
      </c>
      <c r="B83" s="97"/>
      <c r="C83" s="459">
        <f>SUMIF(F6:F71,"Kapal Terbang (Perniagaan)",I6:I71)</f>
        <v>0</v>
      </c>
      <c r="D83" s="458" t="s">
        <v>738</v>
      </c>
      <c r="E83" s="453" t="s">
        <v>840</v>
      </c>
      <c r="F83" s="454">
        <f>COUNTIFS(F6:F71,"Makan Malam (Sbh/Swk/Lbn)",G6:G71,"Bertugas Rasmi")+COUNTIFS(F6:F71,"Makan Malam (Sbh/Swk/Lbn)",G6:G71,"Mesyuarat")+COUNTIFS(F6:F71,"Makan Malam (Sbh/Swk/Lbn)",G6:G71,"Persidangan")+COUNTIFS(F6:F71,"Makan Malam (Sbh/Swk/Lbn)",G6:G71,"Kursus Pra-Perkhidmatan")</f>
        <v>0</v>
      </c>
      <c r="G83" s="446"/>
      <c r="H83" s="446"/>
      <c r="I83" s="448"/>
    </row>
    <row r="84" spans="1:9" hidden="1" x14ac:dyDescent="0.2">
      <c r="A84" s="451" t="s">
        <v>601</v>
      </c>
      <c r="B84" s="97"/>
      <c r="C84" s="459">
        <f>SUMIF(F6:F71,"Kapal Terbang (Kelas 1)",I6:I71)</f>
        <v>0</v>
      </c>
      <c r="D84" s="458" t="s">
        <v>739</v>
      </c>
      <c r="E84" s="90"/>
      <c r="F84" s="446"/>
      <c r="G84" s="446"/>
      <c r="H84" s="446"/>
      <c r="I84" s="448"/>
    </row>
    <row r="85" spans="1:9" hidden="1" x14ac:dyDescent="0.2">
      <c r="A85" s="451" t="s">
        <v>599</v>
      </c>
      <c r="B85" s="97"/>
      <c r="C85" s="459">
        <f>SUMIF(F6:F71,"Kapal Terbang (Ekonomi)",I6:I71)</f>
        <v>0</v>
      </c>
      <c r="D85" s="458" t="s">
        <v>740</v>
      </c>
      <c r="E85" s="453" t="s">
        <v>841</v>
      </c>
      <c r="F85" s="454">
        <f>COUNTIFS(F6:F71,"Makan Pagi (Semenanjung)",G6:G71,"Kursus")+COUNTIFS(F6:F71,"Makan Pagi (Semenanjung)",G6:G71,"Bengkel")+COUNTIFS(F6:F71,"Makan Pagi (Semenanjung)",G6:G71,"Seminar")+COUNTIFS(F6:F71,"Makan Pagi (Semenanjung)",G6:G71,"Latihan")</f>
        <v>0</v>
      </c>
      <c r="G85" s="446"/>
      <c r="H85" s="446"/>
      <c r="I85" s="448"/>
    </row>
    <row r="86" spans="1:9" hidden="1" x14ac:dyDescent="0.2">
      <c r="A86" s="451" t="s">
        <v>519</v>
      </c>
      <c r="B86" s="97"/>
      <c r="C86" s="459">
        <f>SUMIF(F6:F71,"Bas Henti-Henti",I6:I71)</f>
        <v>0</v>
      </c>
      <c r="D86" s="458" t="s">
        <v>741</v>
      </c>
      <c r="E86" s="453" t="s">
        <v>842</v>
      </c>
      <c r="F86" s="454">
        <f>COUNTIFS(F6:F71,"Makan Pagi (Sbh/Swk/Lbn)",G6:G71,"Kursus")+COUNTIFS(F6:F71,"Makan Pagi (Sbh/Swk/Lbn)",G6:G71,"Bengkel")+COUNTIFS(F6:F71,"Makan Pagi (Sbh/Swk/Lbn)",G6:G71,"Seminar")+COUNTIFS(F6:F71,"Makan Pagi (Sbh/Swk/Lbn)",G6:G71,"Latihan")</f>
        <v>0</v>
      </c>
      <c r="G86" s="446"/>
      <c r="H86" s="446"/>
      <c r="I86" s="448"/>
    </row>
    <row r="87" spans="1:9" hidden="1" x14ac:dyDescent="0.2">
      <c r="A87" s="451" t="s">
        <v>518</v>
      </c>
      <c r="B87" s="97"/>
      <c r="C87" s="459">
        <f>SUMIF(F6:F71,"Bas Ekspress",I6:I71)</f>
        <v>0</v>
      </c>
      <c r="D87" s="458" t="s">
        <v>742</v>
      </c>
      <c r="E87" s="453" t="s">
        <v>843</v>
      </c>
      <c r="F87" s="454">
        <f>COUNTIFS(F6:F71,"Makan Tengahari (Semenanjung)",G6:G71,"Kursus")+COUNTIFS(F6:F71,"Makan Tengahari (Semenanjung)",G6:G71,"Bengkel")+COUNTIFS(F6:F71,"Makan Tengahari (Semenanjung)",G6:G71,"Seminar")+COUNTIFS(F6:F71,"Makan Tengahari (Semenanjung)",G6:G71,"Latihan")</f>
        <v>0</v>
      </c>
      <c r="G87" s="446"/>
      <c r="H87" s="446"/>
      <c r="I87" s="448"/>
    </row>
    <row r="88" spans="1:9" hidden="1" x14ac:dyDescent="0.2">
      <c r="A88" s="451" t="s">
        <v>603</v>
      </c>
      <c r="B88" s="97"/>
      <c r="C88" s="459">
        <f>SUMIF(F6:F71,"Kapal Laut (Kelas 2)",I6:I71)</f>
        <v>0</v>
      </c>
      <c r="D88" s="458" t="s">
        <v>743</v>
      </c>
      <c r="E88" s="453" t="s">
        <v>844</v>
      </c>
      <c r="F88" s="454">
        <f>COUNTIFS(F6:F71,"Makan Tengahari (Sbh/Swk/Lbn)",G6:G71,"Kursus")+COUNTIFS(F6:F71,"Makan Tengahari (Sbh/Swk/Lbn)",G6:G71,"Bengkel")+COUNTIFS(F6:F71,"Makan Tengahari (Sbh/Swk/Lbn)",G6:G71,"Seminar")+COUNTIFS(F6:F71,"Makan Tengahari (Sbh/Swk/Lbn)",G6:G71,"Latihan")</f>
        <v>0</v>
      </c>
      <c r="G88" s="446"/>
      <c r="H88" s="446"/>
      <c r="I88" s="448"/>
    </row>
    <row r="89" spans="1:9" hidden="1" x14ac:dyDescent="0.2">
      <c r="A89" s="451" t="s">
        <v>602</v>
      </c>
      <c r="B89" s="97"/>
      <c r="C89" s="459">
        <f>SUMIF(F6:F71,"Kapal Laut (Kelas 1)",I6:I71)</f>
        <v>0</v>
      </c>
      <c r="D89" s="458" t="s">
        <v>744</v>
      </c>
      <c r="E89" s="453" t="s">
        <v>845</v>
      </c>
      <c r="F89" s="454">
        <f>COUNTIFS(F6:F71,"Makan Malam (Semenanjung)",G6:G71,"Kursus")+COUNTIFS(F6:F71,"Makan Malam (Semenanjung)",G6:G71,"Bengkel")+COUNTIFS(F6:F71,"Makan Malam (Semenanjung)",G6:G71,"Seminar")+COUNTIFS(F6:F71,"Makan Malam (Semenanjung)",G6:G71,"Latihan")</f>
        <v>0</v>
      </c>
      <c r="G89" s="446"/>
      <c r="H89" s="446"/>
      <c r="I89" s="448"/>
    </row>
    <row r="90" spans="1:9" hidden="1" x14ac:dyDescent="0.2">
      <c r="A90" s="451" t="s">
        <v>605</v>
      </c>
      <c r="B90" s="97"/>
      <c r="C90" s="459">
        <f>SUMIF(F6:F71,"Feri (Kelas 2)",I6:I71)</f>
        <v>0</v>
      </c>
      <c r="D90" s="458" t="s">
        <v>745</v>
      </c>
      <c r="E90" s="453" t="s">
        <v>846</v>
      </c>
      <c r="F90" s="454">
        <f>COUNTIFS(F6:F71,"Makan Malam (Sbh/Swk/Lbn)",G6:G71,"Kursus")+COUNTIFS(F6:F71,"Makan Malam (Sbh/Swk/Lbn)",G6:G71,"Bengkel")+COUNTIFS(F6:F71,"Makan Malam (Sbh/Swk/Lbn)",G6:G71,"Seminar")+COUNTIFS(F6:F71,"Makan Malam (Sbh/Swk/Lbn)",G6:G71,"Latihan")</f>
        <v>0</v>
      </c>
      <c r="G90" s="446"/>
      <c r="H90" s="446"/>
      <c r="I90" s="448"/>
    </row>
    <row r="91" spans="1:9" hidden="1" x14ac:dyDescent="0.2">
      <c r="A91" s="451" t="s">
        <v>604</v>
      </c>
      <c r="B91" s="97"/>
      <c r="C91" s="459">
        <f>SUMIF(F6:F71,"Feri (Kelas 1)",I6:I71)</f>
        <v>0</v>
      </c>
      <c r="D91" s="458" t="s">
        <v>746</v>
      </c>
      <c r="E91" s="97"/>
      <c r="F91" s="446"/>
      <c r="G91" s="446"/>
      <c r="H91" s="446"/>
      <c r="I91" s="448"/>
    </row>
    <row r="92" spans="1:9" hidden="1" x14ac:dyDescent="0.2">
      <c r="A92" s="451" t="s">
        <v>526</v>
      </c>
      <c r="B92" s="97"/>
      <c r="C92" s="459">
        <f>SUMIF(F6:F71,"Bot",I6:I71)</f>
        <v>0</v>
      </c>
      <c r="D92" s="458" t="s">
        <v>747</v>
      </c>
      <c r="E92" s="453" t="s">
        <v>875</v>
      </c>
      <c r="F92" s="454">
        <f>COUNTIFS(F6:F71,"Elaun Harian (Semenanjung)",G6:G71,"Bertugas Rasmi")+COUNTIFS(F6:F71,"Elaun Harian (Semenanjung)",G6:G71,"Mesyuarat")+COUNTIFS(F6:F71,"Elaun Harian (Semenanjung)",G6:G71,"Persidangan")+COUNTIFS(F6:F71,"Elaun Harian (Semenanjung)",G6:G71,"Kursus Pra-Perkhidmatan")</f>
        <v>0</v>
      </c>
      <c r="G92" s="446"/>
      <c r="H92" s="446"/>
      <c r="I92" s="448"/>
    </row>
    <row r="93" spans="1:9" hidden="1" x14ac:dyDescent="0.2">
      <c r="A93" s="451" t="s">
        <v>543</v>
      </c>
      <c r="B93" s="97"/>
      <c r="C93" s="414">
        <f>SUMIF(F6:F71,"Tol (Bayaran Tunai)",I6:I71)</f>
        <v>0</v>
      </c>
      <c r="D93" s="105" t="s">
        <v>789</v>
      </c>
      <c r="E93" s="453" t="s">
        <v>876</v>
      </c>
      <c r="F93" s="454">
        <f>COUNTIFS(F6:F71,"Elaun Harian (Sbh/Swk/Lbn)",G6:G71,"Bertugas Rasmi")+COUNTIFS(F6:F71,"Elaun Harian (Sbh/Swk/Lbn)",G6:G71,"Mesyuarat")+COUNTIFS(F6:F71,"Elaun Harian (Sbh/Swk/Lbn)",G6:G71,"Persidangan")+COUNTIFS(F6:F71,"Elaun Harian (Sbh/Swk/Lbn)",G6:G71,"Kursus Pra-Perkhidmatan")</f>
        <v>0</v>
      </c>
      <c r="G93" s="446"/>
      <c r="H93" s="446"/>
      <c r="I93" s="448"/>
    </row>
    <row r="94" spans="1:9" hidden="1" x14ac:dyDescent="0.2">
      <c r="A94" s="451" t="s">
        <v>530</v>
      </c>
      <c r="B94" s="97"/>
      <c r="C94" s="414">
        <f>SUMIF(F6:F71,"Tol (Touch &amp; Go)",I6:I71)</f>
        <v>0</v>
      </c>
      <c r="D94" s="105" t="s">
        <v>790</v>
      </c>
      <c r="E94" s="453"/>
      <c r="F94" s="446"/>
      <c r="G94" s="446"/>
      <c r="H94" s="446"/>
      <c r="I94" s="448"/>
    </row>
    <row r="95" spans="1:9" hidden="1" x14ac:dyDescent="0.2">
      <c r="A95" s="451" t="s">
        <v>696</v>
      </c>
      <c r="B95" s="97"/>
      <c r="C95" s="414">
        <f>SUMIF(F6:F71,"Letak Kenderaan (Parking)",I6:I71)</f>
        <v>0</v>
      </c>
      <c r="D95" s="105" t="s">
        <v>791</v>
      </c>
      <c r="E95" s="453" t="s">
        <v>877</v>
      </c>
      <c r="F95" s="454">
        <f>COUNTIFS(F6:F71,"Elaun Harian (Semenanjung)",G6:G71,"Kursus")+COUNTIFS(F6:F71,"Elaun Harian (Semenanjung)",G6:G71,"Bengkel")+COUNTIFS(F6:F71,"Elaun Harian (Semenanjung)",G6:G71,"Seminar")+COUNTIFS(F6:F71,"Elaun Harian (Semenanjung)",G6:G71,"Latihan")</f>
        <v>0</v>
      </c>
      <c r="G95" s="446"/>
      <c r="H95" s="446"/>
      <c r="I95" s="448"/>
    </row>
    <row r="96" spans="1:9" hidden="1" x14ac:dyDescent="0.2">
      <c r="A96" s="451" t="s">
        <v>606</v>
      </c>
      <c r="B96" s="97"/>
      <c r="C96" s="414">
        <f>SUMIF(F6:F71,"Dobi (Menginap lebih 3 hari)",I6:I71)</f>
        <v>0</v>
      </c>
      <c r="D96" s="105" t="s">
        <v>792</v>
      </c>
      <c r="E96" s="453" t="s">
        <v>878</v>
      </c>
      <c r="F96" s="454">
        <f>COUNTIFS(F6:F71,"Elaun Harian (Sbh/Swk/Lbn)",G6:G71,"Kursus")+COUNTIFS(F6:F71,"Elaun Harian (Sbh/Swk/Lbn)",G6:G71,"Bengkel")+COUNTIFS(F6:F71,"Elaun Harian (Sbh/Swk/Lbn)",G6:G71,"Seminar")+COUNTIFS(F6:F71,"Elaun Harian (Sbh/Swk/Lbn)",G6:G71,"Latihan")</f>
        <v>0</v>
      </c>
      <c r="G96" s="446"/>
      <c r="H96" s="446"/>
      <c r="I96" s="448"/>
    </row>
    <row r="97" spans="1:9" hidden="1" x14ac:dyDescent="0.2">
      <c r="A97" s="451" t="s">
        <v>531</v>
      </c>
      <c r="B97" s="97"/>
      <c r="C97" s="414">
        <f>SUMIF(F6:F71,"Yuran Pendaftaran",I6:I71)</f>
        <v>0</v>
      </c>
      <c r="D97" s="105" t="s">
        <v>793</v>
      </c>
      <c r="E97" s="97"/>
      <c r="F97" s="446"/>
      <c r="G97" s="446"/>
      <c r="H97" s="446"/>
      <c r="I97" s="448"/>
    </row>
    <row r="98" spans="1:9" hidden="1" x14ac:dyDescent="0.2">
      <c r="A98" s="451" t="s">
        <v>532</v>
      </c>
      <c r="B98" s="97"/>
      <c r="C98" s="414">
        <f>SUMIF(F6:F71,"Telefon (Urusan Rasmi)",I6:I71)</f>
        <v>0</v>
      </c>
      <c r="D98" s="105" t="s">
        <v>794</v>
      </c>
      <c r="E98" s="338" t="s">
        <v>887</v>
      </c>
      <c r="F98" s="446"/>
      <c r="G98" s="446"/>
      <c r="H98" s="446"/>
      <c r="I98" s="448"/>
    </row>
    <row r="99" spans="1:9" hidden="1" x14ac:dyDescent="0.2">
      <c r="A99" s="451" t="s">
        <v>533</v>
      </c>
      <c r="B99" s="97"/>
      <c r="C99" s="414">
        <f>SUMIF(F6:F71,"Faksimili (Urusan Rasmi)",I6:I71)</f>
        <v>0</v>
      </c>
      <c r="D99" s="105" t="s">
        <v>795</v>
      </c>
      <c r="E99" s="453" t="s">
        <v>904</v>
      </c>
      <c r="F99" s="454">
        <f>COUNTIFS(F6:F71,"Hotel (Standard) 1 Malam (Semenanjung)",G6:G71,"Bertugas Rasmi")+COUNTIFS(F6:F71,"Hotel (Standard) 1 Malam (Semenanjung)",G6:G71,"Mesyuarat")+COUNTIFS(F6:F71,"Hotel (Standard) 1 Malam (Semenanjung)",G6:G71,"Persidangan")+COUNTIFS(F6:F71,"Hotel (Standard) 1 Malam (Semenanjung)",G6:G71,"Kursus Pra-Perkhidmatan")</f>
        <v>0</v>
      </c>
      <c r="G99" s="446"/>
      <c r="H99" s="446"/>
      <c r="I99" s="448"/>
    </row>
    <row r="100" spans="1:9" hidden="1" x14ac:dyDescent="0.2">
      <c r="A100" s="451" t="s">
        <v>607</v>
      </c>
      <c r="B100" s="97"/>
      <c r="C100" s="414">
        <f>SUMIF(F6:F71,"Cukai Lapangan Terbang (Airport Tax)",I6:I71)</f>
        <v>0</v>
      </c>
      <c r="D100" s="105" t="s">
        <v>796</v>
      </c>
      <c r="E100" s="453" t="s">
        <v>905</v>
      </c>
      <c r="F100" s="454">
        <f>COUNTIFS(F6:F71,"Hotel (Standard) 1 Malam (Sbh/Swk/Lbn)",G6:G71,"Bertugas Rasmi")+COUNTIFS(F6:F71,"Hotel (Standard) 1 Malam (Sbh/Swk/Lbn)",G6:G71,"Mesyuarat")+COUNTIFS(F6:F71,"Hotel (Standard) 1 Malam (Sbh/Swk/Lbn)",G6:G71,"Persidangan")+COUNTIFS(F6:F71,"Hotel (Standard) 1 Malam (Sbh/Swk/Lbn)",G6:G71,"Kursus Pra-Perkhidmatan")</f>
        <v>0</v>
      </c>
      <c r="G100" s="446"/>
      <c r="H100" s="446"/>
      <c r="I100" s="448"/>
    </row>
    <row r="101" spans="1:9" hidden="1" x14ac:dyDescent="0.2">
      <c r="A101" s="451" t="s">
        <v>697</v>
      </c>
      <c r="B101" s="97"/>
      <c r="C101" s="414">
        <f>SUMIF(F6:F71,"Excess Baggage (Barang Rasmi)",I6:I71)</f>
        <v>0</v>
      </c>
      <c r="D101" s="105" t="s">
        <v>797</v>
      </c>
      <c r="E101" s="453" t="s">
        <v>906</v>
      </c>
      <c r="F101" s="454">
        <f>COUNTIFS(F6:F71,"Hotel (Superior) 1 Malam (Semenanjung)",G6:G71,"Bertugas Rasmi")+COUNTIFS(F6:F71,"Hotel (Superior) 1 Malam (Semenanjung)",G6:G71,"Mesyuarat")+COUNTIFS(F6:F71,"Hotel (Superior) 1 Malam (Semenanjung)",G6:G71,"Persidangan")+COUNTIFS(F6:F71,"Hotel (Superior) 1 Malam (Semenanjung)",G6:G71,"Kursus Pra-Perkhidmatan")</f>
        <v>0</v>
      </c>
      <c r="G101" s="446"/>
      <c r="H101" s="446"/>
      <c r="I101" s="448"/>
    </row>
    <row r="102" spans="1:9" hidden="1" x14ac:dyDescent="0.2">
      <c r="A102" s="451" t="s">
        <v>698</v>
      </c>
      <c r="B102" s="97"/>
      <c r="C102" s="414">
        <f>SUMIF(F6:F71,"Change Fees (Sebab Rasmi)",I6:I71)</f>
        <v>0</v>
      </c>
      <c r="D102" s="105" t="s">
        <v>798</v>
      </c>
      <c r="E102" s="453" t="s">
        <v>907</v>
      </c>
      <c r="F102" s="454">
        <f>COUNTIFS(F6:F71,"Hotel (Superior) 1 Malam (Sbh/Swk/Lbn)",G6:G71,"Bertugas Rasmi")+COUNTIFS(F6:F71,"Hotel (Superior) 1 Malam (Sbh/Swk/Lbn)",G6:G71,"Mesyuarat")+COUNTIFS(F6:F71,"Hotel (Superior) 1 Malam (Sbh/Swk/Lbn)",G6:G71,"Persidangan")+COUNTIFS(F6:F71,"Hotel (Superior) 1 Malam (Sbh/Swk/Lbn)",G6:G71,"Kursus Pra-Perkhidmatan")</f>
        <v>0</v>
      </c>
      <c r="G102" s="446"/>
      <c r="H102" s="446"/>
      <c r="I102" s="448"/>
    </row>
    <row r="103" spans="1:9" hidden="1" x14ac:dyDescent="0.2">
      <c r="A103" s="451" t="s">
        <v>609</v>
      </c>
      <c r="B103" s="97"/>
      <c r="C103" s="414">
        <f>SUMIF(F6:F71,"Pos/Courier (Urusan Rasmi)",I6:I71)</f>
        <v>0</v>
      </c>
      <c r="D103" s="105" t="s">
        <v>799</v>
      </c>
      <c r="E103" s="453" t="s">
        <v>908</v>
      </c>
      <c r="F103" s="454">
        <f>COUNTIFS(F6:F71,"Hotel (Suite) 1 Malam (Semenanjung)",G6:G71,"Bertugas Rasmi")+COUNTIFS(F6:F71,"Hotel (Suite) 1 Malam (Semenanjung)",G6:G71,"Mesyuarat")+COUNTIFS(F6:F71,"Hotel (Suite) 1 Malam (Semenanjung)",G6:G71,"Persidangan")+COUNTIFS(F6:F71,"Hotel (Suite) 1 Malam (Semenanjung)",G6:G71,"Kursus Pra-Perkhidmatan")</f>
        <v>0</v>
      </c>
      <c r="G103" s="446"/>
      <c r="H103" s="446"/>
      <c r="I103" s="448"/>
    </row>
    <row r="104" spans="1:9" hidden="1" x14ac:dyDescent="0.2">
      <c r="A104" s="451" t="s">
        <v>1015</v>
      </c>
      <c r="B104" s="97"/>
      <c r="C104" s="455">
        <f>SUMIF(F6:F71,"Cukai Barangan &amp; Perkhidmatan (GST)",I6:I71)</f>
        <v>0</v>
      </c>
      <c r="D104" s="456" t="s">
        <v>1027</v>
      </c>
      <c r="E104" s="453" t="s">
        <v>909</v>
      </c>
      <c r="F104" s="454">
        <f>COUNTIFS(F6:F71,"Hotel (Suite) 1 Malam (Sbh/Swk/Lbn)",G6:G71,"Bertugas Rasmi")+COUNTIFS(F6:F71,"Hotel (Suite) 1 Malam (Sbh/Swk/Lbn)",G6:G71,"Mesyuarat")+COUNTIFS(F6:F71,"Hotel (Suite) 1 Malam (Sbh/Swk/Lbn)",G6:G71,"Persidangan")+COUNTIFS(F6:F71,"Hotel (Suite) 1 Malam (Sbh/Swk/Lbn)",G6:G71,"Kursus Pra-Perkhidmatan")</f>
        <v>0</v>
      </c>
      <c r="G104" s="446"/>
      <c r="H104" s="446"/>
      <c r="I104" s="448"/>
    </row>
    <row r="105" spans="1:9" ht="15.75" hidden="1" x14ac:dyDescent="0.2">
      <c r="A105" s="451" t="s">
        <v>1016</v>
      </c>
      <c r="B105" s="97"/>
      <c r="C105" s="455">
        <f>SUMIF(F6:F71,"Caj Perkhidmatan (Service Charge)",I6:I71)</f>
        <v>0</v>
      </c>
      <c r="D105" s="456" t="s">
        <v>1028</v>
      </c>
      <c r="E105" s="457"/>
      <c r="F105" s="446"/>
      <c r="G105" s="446"/>
      <c r="H105" s="446"/>
      <c r="I105" s="448"/>
    </row>
    <row r="106" spans="1:9" hidden="1" x14ac:dyDescent="0.2">
      <c r="A106" s="451" t="s">
        <v>1022</v>
      </c>
      <c r="B106" s="97"/>
      <c r="C106" s="455">
        <f>SUMIF(F6:F71,"Insuran Kemalangan Diri (PA)",I6:I71)</f>
        <v>0</v>
      </c>
      <c r="D106" s="456" t="s">
        <v>1029</v>
      </c>
      <c r="E106" s="453" t="s">
        <v>910</v>
      </c>
      <c r="F106" s="454">
        <f>COUNTIFS(F6:F71,"Hotel (Standard) 1 Malam (Semenanjung)",G6:G71,"Kursus")+COUNTIFS(F6:F71,"Hotel (Standard) 1 Malam (Semenanjung)",G6:G71,"Bengkel")+COUNTIFS(F6:F71,"Hotel (Standard) 1 Malam (Semenanjung)",G6:G71,"Seminar")+COUNTIFS(F6:F71,"Hotel (Standard) 1 Malam (Semenanjung)",G6:G71,"Latihan")</f>
        <v>0</v>
      </c>
      <c r="G106" s="446"/>
      <c r="H106" s="446"/>
      <c r="I106" s="448"/>
    </row>
    <row r="107" spans="1:9" hidden="1" x14ac:dyDescent="0.2">
      <c r="A107" s="451" t="s">
        <v>1019</v>
      </c>
      <c r="B107" s="97"/>
      <c r="C107" s="455">
        <f>SUMIF(F6:F71,"Pembaharuan Passport / VISA",I6:I71)</f>
        <v>0</v>
      </c>
      <c r="D107" s="456" t="s">
        <v>1030</v>
      </c>
      <c r="E107" s="453" t="s">
        <v>911</v>
      </c>
      <c r="F107" s="454">
        <f>COUNTIFS(F6:F71,"Hotel (Standard) 1 Malam (Sbh/Swk/Lbn)",G6:G71,"Kursus")+COUNTIFS(F6:F71,"Hotel (Standard) 1 Malam (Sbh/Swk/Lbn)",G6:G71,"Bengkel")+COUNTIFS(F6:F71,"Hotel (Standard) 1 Malam (Sbh/Swk/Lbn)",G6:G71,"Seminar")+COUNTIFS(F6:F71,"Hotel (Standard) 1 Malam (Sbh/Swk/Lbn)",G6:G71,"Latihan")</f>
        <v>0</v>
      </c>
      <c r="G107" s="446"/>
      <c r="H107" s="446"/>
      <c r="I107" s="448"/>
    </row>
    <row r="108" spans="1:9" hidden="1" x14ac:dyDescent="0.2">
      <c r="A108" s="97"/>
      <c r="B108" s="97"/>
      <c r="C108" s="97"/>
      <c r="D108" s="97"/>
      <c r="E108" s="453" t="s">
        <v>912</v>
      </c>
      <c r="F108" s="454">
        <f>COUNTIFS(F6:F71,"Hotel (Superior) 1 Malam (Semenanjung)",G6:G71,"Kursus")+COUNTIFS(F6:F71,"Hotel (Superior) 1 Malam (Semenanjung)",G6:G71,"Bengkel")+COUNTIFS(F6:F71,"Hotel (Superior) 1 Malam (Semenanjung)",G6:G71,"Seminar")+COUNTIFS(F6:F71,"Hotel (Superior) 1 Malam (Semenanjung)",G6:G71,"Latihan")</f>
        <v>0</v>
      </c>
      <c r="G108" s="446"/>
      <c r="H108" s="446"/>
      <c r="I108" s="448"/>
    </row>
    <row r="109" spans="1:9" hidden="1" x14ac:dyDescent="0.2">
      <c r="A109" s="97"/>
      <c r="B109" s="97"/>
      <c r="C109" s="97"/>
      <c r="D109" s="97"/>
      <c r="E109" s="453" t="s">
        <v>913</v>
      </c>
      <c r="F109" s="454">
        <f>COUNTIFS(F6:F71,"Hotel (Superior) 1 Malam (Sbh/Swk/Lbn)",G6:G71,"Kursus")+COUNTIFS(F6:F71,"Hotel (Superior) 1 Malam (Sbh/Swk/Lbn)",G6:G71,"Bengkel")+COUNTIFS(F6:F71,"Hotel (Superior) 1 Malam (Sbh/Swk/Lbn)",G6:G71,"Seminar")+COUNTIFS(F6:F71,"Hotel (Superior) 1 Malam (Sbh/Swk/Lbn)",G6:G71,"Latihan")</f>
        <v>0</v>
      </c>
      <c r="G109" s="446"/>
      <c r="H109" s="446"/>
      <c r="I109" s="448"/>
    </row>
    <row r="110" spans="1:9" hidden="1" x14ac:dyDescent="0.2">
      <c r="A110" s="97"/>
      <c r="B110" s="97"/>
      <c r="C110" s="97"/>
      <c r="D110" s="97"/>
      <c r="E110" s="453" t="s">
        <v>914</v>
      </c>
      <c r="F110" s="454">
        <f>COUNTIFS(F6:F71,"Hotel (Suite) 1 Malam (Semenanjung)",G6:G71,"Kursus")+COUNTIFS(F6:F71,"Hotel (Suite) 1 Malam (Semenanjung)",G6:G71,"Bengkel")+COUNTIFS(F6:F71,"Hotel (Suite) 1 Malam (Semenanjung)",G6:G71,"Seminar")+COUNTIFS(F6:F71,"Hotel (Suite) 1 Malam (Semenanjung)",G6:G71,"Latihan")</f>
        <v>0</v>
      </c>
      <c r="G110" s="446"/>
      <c r="H110" s="446"/>
      <c r="I110" s="448"/>
    </row>
    <row r="111" spans="1:9" hidden="1" x14ac:dyDescent="0.2">
      <c r="A111" s="97"/>
      <c r="B111" s="97"/>
      <c r="C111" s="97"/>
      <c r="D111" s="97"/>
      <c r="E111" s="453" t="s">
        <v>915</v>
      </c>
      <c r="F111" s="454">
        <f>COUNTIFS(F6:F71,"Hotel (Suite) 1 Malam (Sbh/Swk/Lbn)",G6:G71,"Kursus")+COUNTIFS(F6:F71,"Hotel (Suite) 1 Malam (Sbh/Swk/Lbn)",G6:G71,"Bengkel")+COUNTIFS(F6:F71,"Hotel (Suite) 1 Malam (Sbh/Swk/Lbn)",G6:G71,"Seminar")+COUNTIFS(F6:F71,"Hotel (Suite) 1 Malam (Sbh/Swk/Lbn)",G6:G71,"Latihan")</f>
        <v>0</v>
      </c>
      <c r="G111" s="446"/>
      <c r="H111" s="446"/>
      <c r="I111" s="448"/>
    </row>
    <row r="112" spans="1:9" hidden="1" x14ac:dyDescent="0.2">
      <c r="A112" s="97"/>
      <c r="B112" s="97"/>
      <c r="C112" s="97"/>
      <c r="D112" s="97"/>
      <c r="E112" s="97"/>
      <c r="F112" s="446"/>
      <c r="G112" s="446"/>
      <c r="H112" s="446"/>
      <c r="I112" s="448"/>
    </row>
    <row r="113" spans="1:9" hidden="1" x14ac:dyDescent="0.2">
      <c r="A113" s="97"/>
      <c r="B113" s="97"/>
      <c r="C113" s="97"/>
      <c r="D113" s="97"/>
      <c r="E113" s="456" t="s">
        <v>916</v>
      </c>
      <c r="F113" s="454">
        <f>COUNTIFS(F6:F71,"Lojing (Semenanjung)",G6:G71,"Bertugas Rasmi")+COUNTIFS(F6:F71,"Lojing (Semenanjung)",G6:G71,"Mesyuarat")+COUNTIFS(F6:F71,"Lojing (Semenanjung)",G6:G71,"Persidangan")+COUNTIFS(F6:F71,"Lojing (Semenanjung)",G6:G71,"Kursus Pra-Perkhidmatan")</f>
        <v>0</v>
      </c>
      <c r="G113" s="446"/>
      <c r="H113" s="446"/>
      <c r="I113" s="448"/>
    </row>
    <row r="114" spans="1:9" hidden="1" x14ac:dyDescent="0.2">
      <c r="A114" s="97"/>
      <c r="B114" s="97"/>
      <c r="C114" s="97"/>
      <c r="D114" s="97"/>
      <c r="E114" s="456" t="s">
        <v>917</v>
      </c>
      <c r="F114" s="454">
        <f>COUNTIFS(F6:F71,"Lojing (Sbh/Swk/Lbn)",G6:G71,"Bertugas Rasmi")+COUNTIFS(F6:F71,"Lojing (Sbh/Swk/Lbn)",G6:G71,"Mesyuarat")+COUNTIFS(F6:F71,"Lojing (Sbh/Swk/Lbn)",G6:G71,"Persidangan")+COUNTIFS(F6:F71,"Lojing (Sbh/Swk/Lbn)",G6:G71,"Kursus Pra-Perkhidmatan")</f>
        <v>0</v>
      </c>
      <c r="G114" s="446"/>
      <c r="H114" s="446"/>
      <c r="I114" s="448"/>
    </row>
    <row r="115" spans="1:9" hidden="1" x14ac:dyDescent="0.2">
      <c r="A115" s="97"/>
      <c r="B115" s="97"/>
      <c r="C115" s="97"/>
      <c r="D115" s="97"/>
      <c r="E115" s="456"/>
      <c r="F115" s="446"/>
      <c r="G115" s="446"/>
      <c r="H115" s="446"/>
      <c r="I115" s="448"/>
    </row>
    <row r="116" spans="1:9" hidden="1" x14ac:dyDescent="0.2">
      <c r="A116" s="97"/>
      <c r="B116" s="97"/>
      <c r="C116" s="97"/>
      <c r="D116" s="97"/>
      <c r="E116" s="456" t="s">
        <v>918</v>
      </c>
      <c r="F116" s="454">
        <f>COUNTIFS(F6:F71,"Lojing (Semenanjung)",G6:G71,"Kursus")+COUNTIFS(F6:F71,"Lojing (Semenanjung)",G6:G71,"Bengkel")+COUNTIFS(F6:F71,"Lojing (Semenanjung)",G6:G71,"Seminar")+COUNTIFS(F6:F71,"Lojing (Semenanjung)",G6:G71,"Latihan")</f>
        <v>0</v>
      </c>
      <c r="G116" s="446"/>
      <c r="H116" s="446"/>
      <c r="I116" s="448"/>
    </row>
    <row r="117" spans="1:9" hidden="1" x14ac:dyDescent="0.2">
      <c r="A117" s="97"/>
      <c r="B117" s="97"/>
      <c r="C117" s="97"/>
      <c r="D117" s="97"/>
      <c r="E117" s="456" t="s">
        <v>919</v>
      </c>
      <c r="F117" s="454">
        <f>COUNTIFS(F6:F71,"Lojing (Sbh/Swk/Lbn)",G6:G71,"Kursus")+COUNTIFS(F6:F71,"Lojing (Sbh/Swk/Lbn)",G6:G71,"Bengkel")+COUNTIFS(F6:F71,"Lojing (Sbh/Swk/Lbn)",G6:G71,"Seminar")+COUNTIFS(F6:F71,"Lojing (Sbh/Swk/Lbn)",G6:G71,"Latihan")</f>
        <v>0</v>
      </c>
      <c r="G117" s="446"/>
      <c r="H117" s="446"/>
      <c r="I117" s="448"/>
    </row>
    <row r="118" spans="1:9" hidden="1" x14ac:dyDescent="0.2">
      <c r="A118" s="97"/>
      <c r="B118" s="97"/>
      <c r="C118" s="97"/>
      <c r="D118" s="97"/>
      <c r="E118" s="97"/>
      <c r="F118" s="446"/>
      <c r="G118" s="446"/>
      <c r="H118" s="446"/>
      <c r="I118" s="448"/>
    </row>
    <row r="119" spans="1:9" hidden="1" x14ac:dyDescent="0.2">
      <c r="A119" s="97"/>
      <c r="B119" s="97"/>
      <c r="C119" s="97"/>
      <c r="D119" s="97"/>
      <c r="E119" s="456" t="s">
        <v>964</v>
      </c>
      <c r="F119" s="446">
        <f>SUMIFS(I6:I71,F6:F71,"Hotel (Standard) 1 Malam (Semenanjung)",G6:G71,"Mesyuarat")+SUMIFS(I6:I71,F6:F71,"Hotel (Standard) 1 Malam (Semenanjung)",G6:G71,"Bertugas Rasmi")+SUMIFS(I6:I71,F6:F71,"Hotel (Standard) 1 Malam (Semenanjung)",G6:G71,"Persidangan")+SUMIFS(I6:I71,F6:F71,"Hotel (Standard) 1 Malam (Semenanjung)",G6:G71,"Kursus Pra-Perkhidmatan")</f>
        <v>0</v>
      </c>
      <c r="G119" s="446"/>
      <c r="H119" s="446"/>
      <c r="I119" s="448"/>
    </row>
    <row r="120" spans="1:9" hidden="1" x14ac:dyDescent="0.2">
      <c r="A120" s="97"/>
      <c r="B120" s="97"/>
      <c r="C120" s="97"/>
      <c r="D120" s="97"/>
      <c r="E120" s="456" t="s">
        <v>965</v>
      </c>
      <c r="F120" s="446">
        <f>SUMIFS(I6:I71,F6:F71,"Hotel (Standard) 1 Malam (Sbh/Swk/Lbn)",G6:G71,"Mesyuarat")+SUMIFS(I6:I71,F6:F71,"Hotel (Standard) 1 Malam (Sbh/Swk/Lbn)",G6:G71,"Bertugas Rasmi")+SUMIFS(I6:I71,F6:F71,"Hotel (Standard) 1 Malam (Sbh/Swk/Lbn)",G6:G71,"Persidangan")+SUMIFS(I6:I71,F6:F71,"Hotel (Standard) 1 Malam (Sbh/Swk/Lbn)",G6:G71,"Kursus Pra-Perkhidmatan")</f>
        <v>0</v>
      </c>
      <c r="G120" s="446"/>
      <c r="H120" s="446"/>
      <c r="I120" s="448"/>
    </row>
    <row r="121" spans="1:9" hidden="1" x14ac:dyDescent="0.2">
      <c r="A121" s="97"/>
      <c r="B121" s="97"/>
      <c r="C121" s="97"/>
      <c r="D121" s="97"/>
      <c r="E121" s="456" t="s">
        <v>966</v>
      </c>
      <c r="F121" s="446">
        <f>SUMIFS(I6:I71,F6:F71,"Hotel (Standard) 1 Malam (Semenanjung)",G6:G71,"Latihan")+SUMIFS(I6:I71,F6:F71,"Hotel (Standard) 1 Malam (Semenanjung)",G6:G71,"Bengkel")+SUMIFS(I6:I71,F6:F71,"Hotel (Standard) 1 Malam (Semenanjung)",G6:G71,"Seminar")+SUMIFS(I6:I71,F6:F71,"Hotel (Standard) 1 Malam (Semenanjung)",G6:G71,"Kursus")</f>
        <v>0</v>
      </c>
      <c r="G121" s="446"/>
      <c r="H121" s="446"/>
      <c r="I121" s="448"/>
    </row>
    <row r="122" spans="1:9" hidden="1" x14ac:dyDescent="0.2">
      <c r="A122" s="97"/>
      <c r="B122" s="97"/>
      <c r="C122" s="97"/>
      <c r="D122" s="97"/>
      <c r="E122" s="456" t="s">
        <v>967</v>
      </c>
      <c r="F122" s="446">
        <f>SUMIFS(I6:I71,F6:F71,"Hotel (Standard) 1 Malam (Sbh/Swk/Lbn)",G6:G71,"Latihan")+SUMIFS(I6:I71,F6:F71,"Hotel (Standard) 1 Malam (Sbh/Swk/Lbn)",G6:G71,"Bengkel")+SUMIFS(I6:I71,F6:F71,"Hotel (Standard) 1 Malam (Sbh/Swk/Lbn)",G6:G71,"Seminar")+SUMIFS(I6:I71,F6:F71,"Hotel (Standard) 1 Malam (Sbh/Swk/Lbn)",G6:G71,"Kursus")</f>
        <v>0</v>
      </c>
      <c r="G122" s="446"/>
      <c r="H122" s="446"/>
      <c r="I122" s="448"/>
    </row>
    <row r="123" spans="1:9" hidden="1" x14ac:dyDescent="0.2">
      <c r="A123" s="97"/>
      <c r="B123" s="97"/>
      <c r="C123" s="97"/>
      <c r="D123" s="97"/>
      <c r="E123" s="456"/>
      <c r="F123" s="446"/>
      <c r="G123" s="446"/>
      <c r="H123" s="446"/>
      <c r="I123" s="448"/>
    </row>
    <row r="124" spans="1:9" hidden="1" x14ac:dyDescent="0.2">
      <c r="A124" s="97"/>
      <c r="B124" s="97"/>
      <c r="C124" s="97"/>
      <c r="D124" s="97"/>
      <c r="E124" s="456" t="s">
        <v>968</v>
      </c>
      <c r="F124" s="446">
        <f>SUMIFS(I6:I71,F6:F71,"Hotel (Superior) 1 Malam (Semenanjung)",G6:G71,"Mesyuarat")+SUMIFS(I6:I71,F6:F71,"Hotel (Superior) 1 Malam (Semenanjung)",G6:G71,"Bertugas Rasmi")+SUMIFS(I6:I71,F6:F71,"Hotel (Superior) 1 Malam (Semenanjung)",G6:G71,"Persidangan")+SUMIFS(I6:I71,F6:F71,"Hotel (Superior) 1 Malam (Semenanjung)",G6:G71,"Kursus Pra-Perkhidmatan")</f>
        <v>0</v>
      </c>
      <c r="G124" s="446"/>
      <c r="H124" s="446"/>
      <c r="I124" s="448"/>
    </row>
    <row r="125" spans="1:9" hidden="1" x14ac:dyDescent="0.2">
      <c r="A125" s="97"/>
      <c r="B125" s="97"/>
      <c r="C125" s="97"/>
      <c r="D125" s="97"/>
      <c r="E125" s="456" t="s">
        <v>969</v>
      </c>
      <c r="F125" s="446">
        <f>SUMIFS(I6:I71,F6:F71,"Hotel (Superior) 1 Malam (Sbh/Swk/Lbn)",G6:G71,"Mesyuarat")+SUMIFS(I6:I71,F6:F71,"Hotel (Superior) 1 Malam (Sbh/Swk/Lbn)",G6:G71,"Bertugas Rasmi")+SUMIFS(I6:I71,F6:F71,"Hotel (Superior) 1 Malam (Sbh/Swk/Lbn)",G6:G71,"Persidangan")+SUMIFS(I6:I71,F6:F71,"Hotel (Superior) 1 Malam (Sbh/Swk/Lbn)",G6:G71,"Kursus Pra-Perkhidmatan")</f>
        <v>0</v>
      </c>
      <c r="G125" s="446"/>
      <c r="H125" s="446"/>
      <c r="I125" s="448"/>
    </row>
    <row r="126" spans="1:9" hidden="1" x14ac:dyDescent="0.2">
      <c r="A126" s="97"/>
      <c r="B126" s="97"/>
      <c r="C126" s="97"/>
      <c r="D126" s="97"/>
      <c r="E126" s="456" t="s">
        <v>970</v>
      </c>
      <c r="F126" s="446">
        <f>SUMIFS(I6:I71,F6:F71,"Hotel (Superior) 1 Malam (Semenanjung)",G6:G71,"Latihan")+SUMIFS(I6:I71,F6:F71,"Hotel (Superior) 1 Malam (Semenanjung)",G6:G71,"Bengkel")+SUMIFS(I6:I71,F6:F71,"Hotel (Superior) 1 Malam (Semenanjung)",G6:G71,"Seminar")+SUMIFS(I6:I71,F6:F71,"Hotel (Superior) 1 Malam (Semenanjung)",G6:G71,"Kursus")</f>
        <v>0</v>
      </c>
      <c r="G126" s="446"/>
      <c r="H126" s="446"/>
      <c r="I126" s="448"/>
    </row>
    <row r="127" spans="1:9" hidden="1" x14ac:dyDescent="0.2">
      <c r="A127" s="97"/>
      <c r="B127" s="97"/>
      <c r="C127" s="97"/>
      <c r="D127" s="97"/>
      <c r="E127" s="456" t="s">
        <v>971</v>
      </c>
      <c r="F127" s="446">
        <f>SUMIFS(I6:I71,F6:F71,"Hotel (Superior) 1 Malam (Sbh/Swk/Lbn)",G6:G71,"Latihan")+SUMIFS(I6:I71,F6:F71,"Hotel (Superior) 1 Malam (Sbh/Swk/Lbn)",G6:G71,"Bengkel")+SUMIFS(I6:I71,F6:F71,"Hotel (Superior) 1 Malam (Sbh/Swk/Lbn)",G6:G71,"Seminar")+SUMIFS(I6:I71,F6:F71,"Hotel (Superior) 1 Malam (Sbh/Swk/Lbn)",G6:G71,"Kursus")</f>
        <v>0</v>
      </c>
      <c r="G127" s="446"/>
      <c r="H127" s="446"/>
      <c r="I127" s="448"/>
    </row>
    <row r="128" spans="1:9" hidden="1" x14ac:dyDescent="0.2">
      <c r="A128" s="97"/>
      <c r="B128" s="97"/>
      <c r="C128" s="97"/>
      <c r="D128" s="97"/>
      <c r="E128" s="456"/>
      <c r="F128" s="446"/>
      <c r="G128" s="446"/>
      <c r="H128" s="446"/>
      <c r="I128" s="448"/>
    </row>
    <row r="129" spans="1:9" hidden="1" x14ac:dyDescent="0.2">
      <c r="A129" s="97"/>
      <c r="B129" s="97"/>
      <c r="C129" s="97"/>
      <c r="D129" s="97"/>
      <c r="E129" s="456" t="s">
        <v>972</v>
      </c>
      <c r="F129" s="446">
        <f>SUMIFS(I6:I71,F6:F71,"Hotel (Suite) 1 Malam (Semenanjung)",G6:G71,"Mesyuarat")+SUMIFS(I6:I71,F6:F71,"Hotel (Suite) 1 Malam (Semenanjung)",G6:G71,"Bertugas Rasmi")+SUMIFS(I6:I71,F6:F71,"Hotel (Suite) 1 Malam (Semenanjung)",G6:G71,"Persidangan")+SUMIFS(I6:I71,F6:F71,"Hotel (Suite) 1 Malam (Semenanjung)",G6:G71,"Kursus Pra-Perkhidmatan")</f>
        <v>0</v>
      </c>
      <c r="G129" s="446"/>
      <c r="H129" s="446"/>
      <c r="I129" s="448"/>
    </row>
    <row r="130" spans="1:9" hidden="1" x14ac:dyDescent="0.2">
      <c r="A130" s="97"/>
      <c r="B130" s="97"/>
      <c r="C130" s="97"/>
      <c r="D130" s="97"/>
      <c r="E130" s="456" t="s">
        <v>973</v>
      </c>
      <c r="F130" s="446">
        <f>SUMIFS(I6:I71,F6:F71,"Hotel (Suite) 1 Malam (Sbh/Swk/Lbn)",G6:G71,"Mesyuarat")+SUMIFS(I6:I71,F6:F71,"Hotel (Suite) 1 Malam (Sbh/Swk/Lbn)",G6:G71,"Bertugas Rasmi")+SUMIFS(I6:I71,F6:F71,"Hotel (Suite) 1 Malam (Sbh/Swk/Lbn)",G6:G71,"Persidangan")+SUMIFS(I6:I71,F6:F71,"Hotel (Suite) 1 Malam (Sbh/Swk/Lbn)",G6:G71,"Kursus Pra-Perkhidmatan")</f>
        <v>0</v>
      </c>
      <c r="G130" s="446"/>
      <c r="H130" s="446"/>
      <c r="I130" s="448"/>
    </row>
    <row r="131" spans="1:9" hidden="1" x14ac:dyDescent="0.2">
      <c r="A131" s="97"/>
      <c r="B131" s="97"/>
      <c r="C131" s="97"/>
      <c r="D131" s="97"/>
      <c r="E131" s="456" t="s">
        <v>974</v>
      </c>
      <c r="F131" s="446">
        <f>SUMIFS(I6:I71,F6:F71,"Hotel (Suite) 1 Malam (Semenanjung)",G6:G71,"Latihan")+SUMIFS(I6:I71,F6:F71,"Hotel (Suite) 1 Malam (Semenanjung)",G6:G71,"Bengkel")+SUMIFS(I6:I71,F6:F71,"Hotel (Suite) 1 Malam (Semenanjung)",G6:G71,"Seminar")+SUMIFS(I6:I71,F6:F71,"Hotel (Suite) 1 Malam (Semenanjung)",G6:G71,"Kursus")</f>
        <v>0</v>
      </c>
      <c r="G131" s="446"/>
      <c r="H131" s="446"/>
      <c r="I131" s="448"/>
    </row>
    <row r="132" spans="1:9" hidden="1" x14ac:dyDescent="0.2">
      <c r="A132" s="97"/>
      <c r="B132" s="97"/>
      <c r="C132" s="97"/>
      <c r="D132" s="97"/>
      <c r="E132" s="456" t="s">
        <v>975</v>
      </c>
      <c r="F132" s="446">
        <f>SUMIFS(I6:I71,F6:F71,"Hotel (Suite) 1 Malam (Sbh/Swk/Lbn)",G6:G71,"Latihan")+SUMIFS(I6:I71,F6:F71,"Hotel (Suite) 1 Malam (Sbh/Swk/Lbn)",G6:G71,"Bengkel")+SUMIFS(I6:I71,F6:F71,"Hotel (Suite) 1 Malam (Sbh/Swk/Lbn)",G6:G71,"Seminar")+SUMIFS(I6:I71,F6:F71,"Hotel (Suite) 1 Malam (Sbh/Swk/Lbn)",G6:G71,"Kursus")</f>
        <v>0</v>
      </c>
      <c r="G132" s="446"/>
      <c r="H132" s="446"/>
      <c r="I132" s="448"/>
    </row>
  </sheetData>
  <sheetProtection password="C761" sheet="1" objects="1" scenarios="1" selectLockedCells="1"/>
  <mergeCells count="65">
    <mergeCell ref="A2:I2"/>
    <mergeCell ref="A3:A5"/>
    <mergeCell ref="B3:C3"/>
    <mergeCell ref="D3:D5"/>
    <mergeCell ref="E3:E5"/>
    <mergeCell ref="F3:I4"/>
    <mergeCell ref="B4:B5"/>
    <mergeCell ref="C4:C5"/>
    <mergeCell ref="A12:A17"/>
    <mergeCell ref="B12:B17"/>
    <mergeCell ref="C12:C17"/>
    <mergeCell ref="D12:D17"/>
    <mergeCell ref="E12:E17"/>
    <mergeCell ref="A6:A11"/>
    <mergeCell ref="B6:B11"/>
    <mergeCell ref="C6:C11"/>
    <mergeCell ref="D6:D11"/>
    <mergeCell ref="E6:E11"/>
    <mergeCell ref="A24:A29"/>
    <mergeCell ref="B24:B29"/>
    <mergeCell ref="C24:C29"/>
    <mergeCell ref="D24:D29"/>
    <mergeCell ref="E24:E29"/>
    <mergeCell ref="A18:A23"/>
    <mergeCell ref="B18:B23"/>
    <mergeCell ref="C18:C23"/>
    <mergeCell ref="D18:D23"/>
    <mergeCell ref="E18:E23"/>
    <mergeCell ref="A36:A41"/>
    <mergeCell ref="B36:B41"/>
    <mergeCell ref="C36:C41"/>
    <mergeCell ref="D36:D41"/>
    <mergeCell ref="E36:E41"/>
    <mergeCell ref="A30:A35"/>
    <mergeCell ref="B30:B35"/>
    <mergeCell ref="C30:C35"/>
    <mergeCell ref="D30:D35"/>
    <mergeCell ref="E30:E35"/>
    <mergeCell ref="A48:A53"/>
    <mergeCell ref="B48:B53"/>
    <mergeCell ref="C48:C53"/>
    <mergeCell ref="D48:D53"/>
    <mergeCell ref="E48:E53"/>
    <mergeCell ref="A42:A47"/>
    <mergeCell ref="B42:B47"/>
    <mergeCell ref="C42:C47"/>
    <mergeCell ref="D42:D47"/>
    <mergeCell ref="E42:E47"/>
    <mergeCell ref="E66:E71"/>
    <mergeCell ref="A72:D72"/>
    <mergeCell ref="A54:A59"/>
    <mergeCell ref="B54:B59"/>
    <mergeCell ref="C54:C59"/>
    <mergeCell ref="D54:D59"/>
    <mergeCell ref="E54:E59"/>
    <mergeCell ref="A60:A65"/>
    <mergeCell ref="B60:B65"/>
    <mergeCell ref="C60:C65"/>
    <mergeCell ref="D60:D65"/>
    <mergeCell ref="E60:E65"/>
    <mergeCell ref="A73:D73"/>
    <mergeCell ref="A66:A71"/>
    <mergeCell ref="B66:B71"/>
    <mergeCell ref="C66:C71"/>
    <mergeCell ref="D66:D71"/>
  </mergeCells>
  <dataValidations count="2">
    <dataValidation type="list" allowBlank="1" showInputMessage="1" showErrorMessage="1" errorTitle="INPUT TIDAK DIBENARKAN!" error="Sila pilih daripada senarai ditetapkan." promptTitle="PILIHAN TUJUAN PERJALANAN" prompt="Sila pilih daripada senarai ditetapkan." sqref="G6:G71" xr:uid="{00000000-0002-0000-0600-000000000000}">
      <formula1>TUJUAN2</formula1>
    </dataValidation>
    <dataValidation type="list" allowBlank="1" showInputMessage="1" showErrorMessage="1" errorTitle="INPUT TIDAK DIBENARKAN!" error="Sila pilih daripada senarai ditetapkan." promptTitle="PILIHAN JENIS TUNTUTAN" prompt="Sila pilih daripada senarai ditetapkan." sqref="F6:F71" xr:uid="{00000000-0002-0000-0600-000001000000}">
      <formula1>BAYARAN2</formula1>
    </dataValidation>
  </dataValidations>
  <printOptions horizontalCentered="1"/>
  <pageMargins left="0.31496062992125984" right="0.23622047244094491" top="0.78740157480314965" bottom="0.59" header="0.27559055118110237" footer="0.27559055118110237"/>
  <pageSetup paperSize="9" scale="64" orientation="portrait" horizontalDpi="300" verticalDpi="300" r:id="rId1"/>
  <headerFooter alignWithMargins="0">
    <oddHeader>&amp;C&amp;"Arial,Bold"&amp;14TUNTUTAN PERJALANAN KAKITANGANHOSPITAL DUCHESS OF KENT, SANDAKAN&amp;"Arial,Regular"</oddHeader>
    <oddFooter>&amp;C&amp;12( 1 )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9" tint="0.59999389629810485"/>
    <pageSetUpPr fitToPage="1"/>
  </sheetPr>
  <dimension ref="A1:AN132"/>
  <sheetViews>
    <sheetView showGridLines="0" zoomScale="55" zoomScaleNormal="55" workbookViewId="0">
      <selection activeCell="A60" sqref="A60:A65"/>
    </sheetView>
  </sheetViews>
  <sheetFormatPr defaultRowHeight="15" x14ac:dyDescent="0.2"/>
  <cols>
    <col min="1" max="1" width="11.5703125" style="9" customWidth="1"/>
    <col min="2" max="2" width="10.28515625" style="9" customWidth="1"/>
    <col min="3" max="3" width="10.85546875" style="9" customWidth="1"/>
    <col min="4" max="4" width="32.5703125" style="9" customWidth="1"/>
    <col min="5" max="5" width="17.7109375" style="9" customWidth="1"/>
    <col min="6" max="6" width="29" style="58" customWidth="1"/>
    <col min="7" max="7" width="18.42578125" style="58" customWidth="1"/>
    <col min="8" max="8" width="11.28515625" style="58" customWidth="1"/>
    <col min="9" max="9" width="15.5703125" style="11" customWidth="1"/>
    <col min="11" max="11" width="13.28515625" hidden="1" customWidth="1"/>
    <col min="12" max="12" width="8.42578125" hidden="1" customWidth="1"/>
    <col min="13" max="13" width="10.5703125" hidden="1" customWidth="1"/>
    <col min="14" max="14" width="8" hidden="1" customWidth="1"/>
    <col min="15" max="17" width="10.5703125" hidden="1" customWidth="1"/>
    <col min="18" max="19" width="8" hidden="1" customWidth="1"/>
    <col min="20" max="20" width="9.7109375" hidden="1" customWidth="1"/>
    <col min="21" max="21" width="10.140625" hidden="1" customWidth="1"/>
    <col min="22" max="33" width="9.140625" hidden="1" customWidth="1"/>
    <col min="34" max="34" width="10.28515625" hidden="1" customWidth="1"/>
    <col min="35" max="36" width="9.140625" hidden="1" customWidth="1"/>
    <col min="37" max="37" width="7.7109375" hidden="1" customWidth="1"/>
    <col min="38" max="38" width="10.42578125" hidden="1" customWidth="1"/>
    <col min="39" max="40" width="0" hidden="1" customWidth="1"/>
  </cols>
  <sheetData>
    <row r="1" spans="1:40" ht="7.5" customHeight="1" thickBot="1" x14ac:dyDescent="0.25"/>
    <row r="2" spans="1:40" ht="33.75" customHeight="1" thickBot="1" x14ac:dyDescent="0.25">
      <c r="A2" s="676" t="s">
        <v>19</v>
      </c>
      <c r="B2" s="677"/>
      <c r="C2" s="677"/>
      <c r="D2" s="678"/>
      <c r="E2" s="678"/>
      <c r="F2" s="678"/>
      <c r="G2" s="678"/>
      <c r="H2" s="678"/>
      <c r="I2" s="679"/>
      <c r="J2" s="1"/>
      <c r="K2" s="1"/>
      <c r="AK2" s="1"/>
      <c r="AL2" s="1"/>
    </row>
    <row r="3" spans="1:40" ht="18" customHeight="1" thickBot="1" x14ac:dyDescent="0.3">
      <c r="A3" s="696" t="s">
        <v>636</v>
      </c>
      <c r="B3" s="694" t="s">
        <v>637</v>
      </c>
      <c r="C3" s="695"/>
      <c r="D3" s="680" t="s">
        <v>665</v>
      </c>
      <c r="E3" s="685" t="s">
        <v>694</v>
      </c>
      <c r="F3" s="687" t="s">
        <v>627</v>
      </c>
      <c r="G3" s="688"/>
      <c r="H3" s="689"/>
      <c r="I3" s="690"/>
      <c r="J3" s="4"/>
      <c r="AK3" s="3"/>
      <c r="AL3" s="3"/>
    </row>
    <row r="4" spans="1:40" ht="7.5" customHeight="1" thickBot="1" x14ac:dyDescent="0.3">
      <c r="A4" s="697"/>
      <c r="B4" s="682" t="s">
        <v>638</v>
      </c>
      <c r="C4" s="684" t="s">
        <v>639</v>
      </c>
      <c r="D4" s="681"/>
      <c r="E4" s="686"/>
      <c r="F4" s="691"/>
      <c r="G4" s="692"/>
      <c r="H4" s="692"/>
      <c r="I4" s="693"/>
      <c r="J4" s="4"/>
      <c r="K4" s="192"/>
      <c r="L4" s="193"/>
      <c r="M4" s="194"/>
      <c r="N4" s="194"/>
      <c r="O4" s="194"/>
      <c r="P4" s="194"/>
      <c r="Q4" s="194"/>
      <c r="R4" s="194"/>
      <c r="S4" s="194"/>
      <c r="T4" s="195"/>
      <c r="U4" s="195"/>
      <c r="V4" s="195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40" ht="18" customHeight="1" thickBot="1" x14ac:dyDescent="0.25">
      <c r="A5" s="698"/>
      <c r="B5" s="683"/>
      <c r="C5" s="684"/>
      <c r="D5" s="681"/>
      <c r="E5" s="686"/>
      <c r="F5" s="468" t="s">
        <v>597</v>
      </c>
      <c r="G5" s="468" t="s">
        <v>687</v>
      </c>
      <c r="H5" s="468" t="s">
        <v>635</v>
      </c>
      <c r="I5" s="468" t="s">
        <v>598</v>
      </c>
      <c r="J5" s="5"/>
      <c r="K5" s="201" t="s">
        <v>521</v>
      </c>
      <c r="L5" s="202" t="s">
        <v>675</v>
      </c>
      <c r="M5" s="202" t="s">
        <v>528</v>
      </c>
      <c r="N5" s="202" t="s">
        <v>522</v>
      </c>
      <c r="O5" s="202" t="s">
        <v>600</v>
      </c>
      <c r="P5" s="202" t="s">
        <v>601</v>
      </c>
      <c r="Q5" s="202" t="s">
        <v>599</v>
      </c>
      <c r="R5" s="202" t="s">
        <v>603</v>
      </c>
      <c r="S5" s="202" t="s">
        <v>602</v>
      </c>
      <c r="T5" s="202" t="s">
        <v>605</v>
      </c>
      <c r="U5" s="202" t="s">
        <v>604</v>
      </c>
      <c r="V5" s="202" t="s">
        <v>526</v>
      </c>
      <c r="W5" s="202" t="s">
        <v>519</v>
      </c>
      <c r="X5" s="202" t="s">
        <v>518</v>
      </c>
      <c r="Y5" s="203" t="s">
        <v>713</v>
      </c>
      <c r="Z5" s="204" t="s">
        <v>543</v>
      </c>
      <c r="AA5" s="204" t="s">
        <v>530</v>
      </c>
      <c r="AB5" s="204" t="s">
        <v>696</v>
      </c>
      <c r="AC5" s="204" t="s">
        <v>606</v>
      </c>
      <c r="AD5" s="204" t="s">
        <v>531</v>
      </c>
      <c r="AE5" s="204" t="s">
        <v>532</v>
      </c>
      <c r="AF5" s="204" t="s">
        <v>533</v>
      </c>
      <c r="AG5" s="204" t="s">
        <v>607</v>
      </c>
      <c r="AH5" s="204" t="s">
        <v>697</v>
      </c>
      <c r="AI5" s="204" t="s">
        <v>698</v>
      </c>
      <c r="AJ5" s="204" t="s">
        <v>609</v>
      </c>
      <c r="AK5" s="204" t="s">
        <v>1015</v>
      </c>
      <c r="AL5" s="204" t="s">
        <v>1016</v>
      </c>
      <c r="AM5" s="204" t="s">
        <v>1018</v>
      </c>
      <c r="AN5" s="204" t="s">
        <v>1019</v>
      </c>
    </row>
    <row r="6" spans="1:40" s="53" customFormat="1" ht="15.75" customHeight="1" thickTop="1" x14ac:dyDescent="0.2">
      <c r="A6" s="668"/>
      <c r="B6" s="665"/>
      <c r="C6" s="662"/>
      <c r="D6" s="656"/>
      <c r="E6" s="659"/>
      <c r="F6" s="135"/>
      <c r="G6" s="135"/>
      <c r="H6" s="196"/>
      <c r="I6" s="136"/>
      <c r="J6" s="153"/>
      <c r="K6" s="206" t="str">
        <f>IF(F6="Teksi (Dengan Resit)",IF(ISBLANK(H6),"",H6&amp;","&amp;" "),"")</f>
        <v/>
      </c>
      <c r="L6" s="207" t="str">
        <f>IF(F6="MRT / LRT / Monorail",IF(ISBLANK(H6),"",H6&amp;","&amp;" "),"")</f>
        <v/>
      </c>
      <c r="M6" s="207" t="str">
        <f>IF(F6="KLIA Exspress (ERL)",IF(ISBLANK(H6),"",H6&amp;","&amp;" "),"")</f>
        <v/>
      </c>
      <c r="N6" s="207" t="str">
        <f>IF(F6="Keretapi",IF(ISBLANK(H6),"",H6&amp;","&amp;" "),"")</f>
        <v/>
      </c>
      <c r="O6" s="207" t="str">
        <f>IF(F6="Kapal Terbang (Perniagaan)",IF(ISBLANK(H6),"",H6&amp;","&amp;" "),"")</f>
        <v/>
      </c>
      <c r="P6" s="207" t="str">
        <f>IF(F6="Kapal Terbang (Kelas 1)",IF(ISBLANK(H6),"",H6&amp;","&amp;" "),"")</f>
        <v/>
      </c>
      <c r="Q6" s="207" t="str">
        <f>IF(F6="Kapal Terbang (Ekonomi)",IF(ISBLANK(H6),"",H6&amp;","&amp;" "),"")</f>
        <v/>
      </c>
      <c r="R6" s="207" t="str">
        <f>IF(F6="Kapal Laut (Kelas 2)",IF(ISBLANK(H6),"",H6&amp;","&amp;" "),"")</f>
        <v/>
      </c>
      <c r="S6" s="207" t="str">
        <f>IF(F6="Kapal Laut (Kelas 1)",IF(ISBLANK(H6),"",H6&amp;","&amp;" "),"")</f>
        <v/>
      </c>
      <c r="T6" s="207" t="str">
        <f>IF(F6="Feri (Kelas 2)",IF(ISBLANK(H6),"",H6&amp;","&amp;" "),"")</f>
        <v/>
      </c>
      <c r="U6" s="207" t="str">
        <f>IF(F6="Feri (Kelas 1)",IF(ISBLANK(H6),"",H6&amp;","&amp;" "),"")</f>
        <v/>
      </c>
      <c r="V6" s="207" t="str">
        <f>IF(F6="Bot",IF(ISBLANK(H6),"",H6&amp;","&amp;" "),"")</f>
        <v/>
      </c>
      <c r="W6" s="207" t="str">
        <f>IF(F6="Bas Henti-Henti",IF(ISBLANK(H6),"",H6&amp;","&amp;" "),"")</f>
        <v/>
      </c>
      <c r="X6" s="207" t="str">
        <f>IF(F6="Bas Ekspress",IF(ISBLANK(H6),"",H6&amp;","&amp;" "),"")</f>
        <v/>
      </c>
      <c r="Y6" s="207" t="str">
        <f>IF(ISERROR(SEARCH("*Hotel*",F6,1)),"",IF(ISBLANK(H6),"",H6&amp;","&amp;" "))</f>
        <v/>
      </c>
      <c r="Z6" s="207" t="str">
        <f>IF(F6="Tol (Bayaran Tunai)",IF(ISBLANK(H6),"",H6&amp;","&amp;" "),"")</f>
        <v/>
      </c>
      <c r="AA6" s="207" t="str">
        <f>IF(F6="Tol (Touch &amp; Go)",IF(ISBLANK(H6),"",H6&amp;","&amp;" "),"")</f>
        <v/>
      </c>
      <c r="AB6" s="207" t="str">
        <f>IF(F6="Letak Kenderaan (Parking)",IF(ISBLANK(H6),"",H6&amp;","&amp;" "),"")</f>
        <v/>
      </c>
      <c r="AC6" s="207" t="str">
        <f>IF(F6="Dobi (Menginap lebih 3 hari)",IF(ISBLANK(H6),"",H6&amp;","&amp;" "),"")</f>
        <v/>
      </c>
      <c r="AD6" s="207" t="str">
        <f>IF(F6="Yuran Pendaftaran",IF(ISBLANK(H6),"",H6&amp;","&amp;" "),"")</f>
        <v/>
      </c>
      <c r="AE6" s="207" t="str">
        <f>IF(F6="Telefon (Urusan Rasmi)",IF(ISBLANK(H6),"",H6&amp;","&amp;" "),"")</f>
        <v/>
      </c>
      <c r="AF6" s="207" t="str">
        <f>IF(F6="Faksimili (Urusan Rasmi)",IF(ISBLANK(H6),"",H6&amp;","&amp;" "),"")</f>
        <v/>
      </c>
      <c r="AG6" s="207" t="str">
        <f>IF(F6="Cukai Lapangan Terbang (Airport Tax)",IF(ISBLANK(H6),"",H6&amp;","&amp;" "),"")</f>
        <v/>
      </c>
      <c r="AH6" s="207" t="str">
        <f>IF(F6="Excess Baggage (Barang Rasmi)",IF(ISBLANK(H6),"",H6&amp;","&amp;" "),"")</f>
        <v/>
      </c>
      <c r="AI6" s="207" t="str">
        <f>IF(F6="Change Fees (Sebab Rasmi)",IF(ISBLANK(H6),"",H6&amp;","&amp;" "),"")</f>
        <v/>
      </c>
      <c r="AJ6" s="207" t="str">
        <f>IF(F6="Pos/Courier (Urusan Rasmi)",IF(ISBLANK(H6),"",H6&amp;","&amp;" "),"")</f>
        <v/>
      </c>
      <c r="AK6" s="207" t="str">
        <f>IF(F6="Cukai Barangan &amp; Perkhidmatan (GST)",IF(ISBLANK(H6),"",H6&amp;","&amp;" "),"")</f>
        <v/>
      </c>
      <c r="AL6" s="207" t="str">
        <f>IF(F6="Caj Perkhidmatan (Service Charge)",IF(ISBLANK(H6),"",H6&amp;","&amp;" "),"")</f>
        <v/>
      </c>
      <c r="AM6" s="207" t="str">
        <f>IF(F6="Insuran Kemalangan Diri (PA)",IF(ISBLANK(H6),"",H6&amp;","&amp;" "),"")</f>
        <v/>
      </c>
      <c r="AN6" s="207" t="str">
        <f>IF(F6="Pembaharuan Passport / VISA",IF(ISBLANK(H6),"",H6&amp;","&amp;" "),"")</f>
        <v/>
      </c>
    </row>
    <row r="7" spans="1:40" s="7" customFormat="1" ht="12.75" customHeight="1" x14ac:dyDescent="0.2">
      <c r="A7" s="669"/>
      <c r="B7" s="666"/>
      <c r="C7" s="663"/>
      <c r="D7" s="657"/>
      <c r="E7" s="660"/>
      <c r="F7" s="141"/>
      <c r="G7" s="141"/>
      <c r="H7" s="197"/>
      <c r="I7" s="137"/>
      <c r="J7" s="6"/>
      <c r="K7" s="208" t="str">
        <f t="shared" ref="K7:K70" si="0">IF(F7="Teksi (Dengan Resit)",IF(ISBLANK(H7),"",H7&amp;","&amp;" "),"")</f>
        <v/>
      </c>
      <c r="L7" s="209" t="str">
        <f t="shared" ref="L7:L70" si="1">IF(F7="MRT / LRT / Monorail",IF(ISBLANK(H7),"",H7&amp;","&amp;" "),"")</f>
        <v/>
      </c>
      <c r="M7" s="209" t="str">
        <f t="shared" ref="M7:M70" si="2">IF(F7="KLIA Exspress (ERL)",IF(ISBLANK(H7),"",H7&amp;","&amp;" "),"")</f>
        <v/>
      </c>
      <c r="N7" s="209" t="str">
        <f t="shared" ref="N7:N70" si="3">IF(F7="Keretapi",IF(ISBLANK(H7),"",H7&amp;","&amp;" "),"")</f>
        <v/>
      </c>
      <c r="O7" s="209" t="str">
        <f t="shared" ref="O7:O70" si="4">IF(F7="Kapal Terbang (Perniagaan)",IF(ISBLANK(H7),"",H7&amp;","&amp;" "),"")</f>
        <v/>
      </c>
      <c r="P7" s="209" t="str">
        <f t="shared" ref="P7:P70" si="5">IF(F7="Kapal Terbang (Kelas 1)",IF(ISBLANK(H7),"",H7&amp;","&amp;" "),"")</f>
        <v/>
      </c>
      <c r="Q7" s="209" t="str">
        <f t="shared" ref="Q7:Q70" si="6">IF(F7="Kapal Terbang (Ekonomi)",IF(ISBLANK(H7),"",H7&amp;","&amp;" "),"")</f>
        <v/>
      </c>
      <c r="R7" s="209" t="str">
        <f t="shared" ref="R7:R70" si="7">IF(F7="Kapal Laut (Kelas 2)",IF(ISBLANK(H7),"",H7&amp;","&amp;" "),"")</f>
        <v/>
      </c>
      <c r="S7" s="209" t="str">
        <f t="shared" ref="S7:S70" si="8">IF(F7="Kapal Laut (Kelas 1)",IF(ISBLANK(H7),"",H7&amp;","&amp;" "),"")</f>
        <v/>
      </c>
      <c r="T7" s="209" t="str">
        <f t="shared" ref="T7:T70" si="9">IF(F7="Feri (Kelas 2)",IF(ISBLANK(H7),"",H7&amp;","&amp;" "),"")</f>
        <v/>
      </c>
      <c r="U7" s="209" t="str">
        <f t="shared" ref="U7:U70" si="10">IF(F7="Feri (Kelas 1)",IF(ISBLANK(H7),"",H7&amp;","&amp;" "),"")</f>
        <v/>
      </c>
      <c r="V7" s="209" t="str">
        <f t="shared" ref="V7:V70" si="11">IF(F7="Bot",IF(ISBLANK(H7),"",H7&amp;","&amp;" "),"")</f>
        <v/>
      </c>
      <c r="W7" s="209" t="str">
        <f t="shared" ref="W7:W70" si="12">IF(F7="Bas Henti-Henti",IF(ISBLANK(H7),"",H7&amp;","&amp;" "),"")</f>
        <v/>
      </c>
      <c r="X7" s="209" t="str">
        <f t="shared" ref="X7:X70" si="13">IF(F7="Bas Ekspress",IF(ISBLANK(H7),"",H7&amp;","&amp;" "),"")</f>
        <v/>
      </c>
      <c r="Y7" s="209" t="str">
        <f t="shared" ref="Y7:Y70" si="14">IF(ISERROR(SEARCH("*Hotel*",F7,1)),"",IF(ISBLANK(H7),"",H7&amp;","&amp;" "))</f>
        <v/>
      </c>
      <c r="Z7" s="209" t="str">
        <f t="shared" ref="Z7:Z70" si="15">IF(F7="Tol (Bayaran Tunai)",IF(ISBLANK(H7),"",H7&amp;","&amp;" "),"")</f>
        <v/>
      </c>
      <c r="AA7" s="209" t="str">
        <f t="shared" ref="AA7:AA70" si="16">IF(F7="Tol (Touch &amp; Go)",IF(ISBLANK(H7),"",H7&amp;","&amp;" "),"")</f>
        <v/>
      </c>
      <c r="AB7" s="209" t="str">
        <f t="shared" ref="AB7:AB70" si="17">IF(F7="Letak Kenderaan (Parking)",IF(ISBLANK(H7),"",H7&amp;","&amp;" "),"")</f>
        <v/>
      </c>
      <c r="AC7" s="209" t="str">
        <f t="shared" ref="AC7:AC70" si="18">IF(F7="Dobi (Menginap lebih 3 hari)",IF(ISBLANK(H7),"",H7&amp;","&amp;" "),"")</f>
        <v/>
      </c>
      <c r="AD7" s="209" t="str">
        <f t="shared" ref="AD7:AD70" si="19">IF(F7="Yuran Pendaftaran",IF(ISBLANK(H7),"",H7&amp;","&amp;" "),"")</f>
        <v/>
      </c>
      <c r="AE7" s="209" t="str">
        <f t="shared" ref="AE7:AE70" si="20">IF(F7="Telefon (Urusan Rasmi)",IF(ISBLANK(H7),"",H7&amp;","&amp;" "),"")</f>
        <v/>
      </c>
      <c r="AF7" s="209" t="str">
        <f t="shared" ref="AF7:AF70" si="21">IF(F7="Faksimili (Urusan Rasmi)",IF(ISBLANK(H7),"",H7&amp;","&amp;" "),"")</f>
        <v/>
      </c>
      <c r="AG7" s="209" t="str">
        <f t="shared" ref="AG7:AG70" si="22">IF(F7="Cukai Lapangan Terbang (Airport Tax)",IF(ISBLANK(H7),"",H7&amp;","&amp;" "),"")</f>
        <v/>
      </c>
      <c r="AH7" s="209" t="str">
        <f t="shared" ref="AH7:AH70" si="23">IF(F7="Excess Baggage (Barang Rasmi)",IF(ISBLANK(H7),"",H7&amp;","&amp;" "),"")</f>
        <v/>
      </c>
      <c r="AI7" s="209" t="str">
        <f t="shared" ref="AI7:AI70" si="24">IF(F7="Change Fees (Sebab Rasmi)",IF(ISBLANK(H7),"",H7&amp;","&amp;" "),"")</f>
        <v/>
      </c>
      <c r="AJ7" s="209" t="str">
        <f t="shared" ref="AJ7:AJ70" si="25">IF(F7="Pos/Courier (Urusan Rasmi)",IF(ISBLANK(H7),"",H7&amp;","&amp;" "),"")</f>
        <v/>
      </c>
      <c r="AK7" s="209" t="str">
        <f t="shared" ref="AK7:AK70" si="26">IF(F7="Cukai Barangan &amp; Perkhidmatan (GST)",IF(ISBLANK(H7),"",H7&amp;","&amp;" "),"")</f>
        <v/>
      </c>
      <c r="AL7" s="209" t="str">
        <f t="shared" ref="AL7:AL70" si="27">IF(F7="Caj Perkhidmatan (Service Charge)",IF(ISBLANK(H7),"",H7&amp;","&amp;" "),"")</f>
        <v/>
      </c>
      <c r="AM7" s="209" t="str">
        <f t="shared" ref="AM7:AM70" si="28">IF(F7="Insuran Kemalangan Diri (PA)",IF(ISBLANK(H7),"",H7&amp;","&amp;" "),"")</f>
        <v/>
      </c>
      <c r="AN7" s="209" t="str">
        <f t="shared" ref="AN7:AN70" si="29">IF(F7="Pembaharuan Passport / VISA",IF(ISBLANK(H7),"",H7&amp;","&amp;" "),"")</f>
        <v/>
      </c>
    </row>
    <row r="8" spans="1:40" ht="13.5" customHeight="1" x14ac:dyDescent="0.2">
      <c r="A8" s="669"/>
      <c r="B8" s="666"/>
      <c r="C8" s="663"/>
      <c r="D8" s="657"/>
      <c r="E8" s="660"/>
      <c r="F8" s="141"/>
      <c r="G8" s="141"/>
      <c r="H8" s="197"/>
      <c r="I8" s="137"/>
      <c r="J8" s="1"/>
      <c r="K8" s="208" t="str">
        <f t="shared" si="0"/>
        <v/>
      </c>
      <c r="L8" s="209" t="str">
        <f t="shared" si="1"/>
        <v/>
      </c>
      <c r="M8" s="209" t="str">
        <f t="shared" si="2"/>
        <v/>
      </c>
      <c r="N8" s="209" t="str">
        <f t="shared" si="3"/>
        <v/>
      </c>
      <c r="O8" s="209" t="str">
        <f t="shared" si="4"/>
        <v/>
      </c>
      <c r="P8" s="209" t="str">
        <f t="shared" si="5"/>
        <v/>
      </c>
      <c r="Q8" s="209" t="str">
        <f t="shared" si="6"/>
        <v/>
      </c>
      <c r="R8" s="209" t="str">
        <f t="shared" si="7"/>
        <v/>
      </c>
      <c r="S8" s="209" t="str">
        <f t="shared" si="8"/>
        <v/>
      </c>
      <c r="T8" s="209" t="str">
        <f t="shared" si="9"/>
        <v/>
      </c>
      <c r="U8" s="209" t="str">
        <f t="shared" si="10"/>
        <v/>
      </c>
      <c r="V8" s="209" t="str">
        <f t="shared" si="11"/>
        <v/>
      </c>
      <c r="W8" s="209" t="str">
        <f t="shared" si="12"/>
        <v/>
      </c>
      <c r="X8" s="209" t="str">
        <f t="shared" si="13"/>
        <v/>
      </c>
      <c r="Y8" s="209" t="str">
        <f t="shared" si="14"/>
        <v/>
      </c>
      <c r="Z8" s="209" t="str">
        <f t="shared" si="15"/>
        <v/>
      </c>
      <c r="AA8" s="209" t="str">
        <f t="shared" si="16"/>
        <v/>
      </c>
      <c r="AB8" s="209" t="str">
        <f t="shared" si="17"/>
        <v/>
      </c>
      <c r="AC8" s="209" t="str">
        <f t="shared" si="18"/>
        <v/>
      </c>
      <c r="AD8" s="209" t="str">
        <f t="shared" si="19"/>
        <v/>
      </c>
      <c r="AE8" s="209" t="str">
        <f t="shared" si="20"/>
        <v/>
      </c>
      <c r="AF8" s="209" t="str">
        <f t="shared" si="21"/>
        <v/>
      </c>
      <c r="AG8" s="209" t="str">
        <f t="shared" si="22"/>
        <v/>
      </c>
      <c r="AH8" s="209" t="str">
        <f t="shared" si="23"/>
        <v/>
      </c>
      <c r="AI8" s="209" t="str">
        <f t="shared" si="24"/>
        <v/>
      </c>
      <c r="AJ8" s="209" t="str">
        <f t="shared" si="25"/>
        <v/>
      </c>
      <c r="AK8" s="209" t="str">
        <f t="shared" si="26"/>
        <v/>
      </c>
      <c r="AL8" s="209" t="str">
        <f t="shared" si="27"/>
        <v/>
      </c>
      <c r="AM8" s="209" t="str">
        <f t="shared" si="28"/>
        <v/>
      </c>
      <c r="AN8" s="209" t="str">
        <f t="shared" si="29"/>
        <v/>
      </c>
    </row>
    <row r="9" spans="1:40" ht="13.5" customHeight="1" x14ac:dyDescent="0.2">
      <c r="A9" s="669"/>
      <c r="B9" s="666"/>
      <c r="C9" s="663"/>
      <c r="D9" s="657"/>
      <c r="E9" s="660"/>
      <c r="F9" s="141"/>
      <c r="G9" s="141"/>
      <c r="H9" s="197"/>
      <c r="I9" s="137"/>
      <c r="J9" s="1"/>
      <c r="K9" s="208" t="str">
        <f t="shared" si="0"/>
        <v/>
      </c>
      <c r="L9" s="209" t="str">
        <f t="shared" si="1"/>
        <v/>
      </c>
      <c r="M9" s="209" t="str">
        <f t="shared" si="2"/>
        <v/>
      </c>
      <c r="N9" s="209" t="str">
        <f t="shared" si="3"/>
        <v/>
      </c>
      <c r="O9" s="209" t="str">
        <f t="shared" si="4"/>
        <v/>
      </c>
      <c r="P9" s="209" t="str">
        <f t="shared" si="5"/>
        <v/>
      </c>
      <c r="Q9" s="209" t="str">
        <f t="shared" si="6"/>
        <v/>
      </c>
      <c r="R9" s="209" t="str">
        <f t="shared" si="7"/>
        <v/>
      </c>
      <c r="S9" s="209" t="str">
        <f t="shared" si="8"/>
        <v/>
      </c>
      <c r="T9" s="209" t="str">
        <f t="shared" si="9"/>
        <v/>
      </c>
      <c r="U9" s="209" t="str">
        <f t="shared" si="10"/>
        <v/>
      </c>
      <c r="V9" s="209" t="str">
        <f t="shared" si="11"/>
        <v/>
      </c>
      <c r="W9" s="209" t="str">
        <f t="shared" si="12"/>
        <v/>
      </c>
      <c r="X9" s="209" t="str">
        <f t="shared" si="13"/>
        <v/>
      </c>
      <c r="Y9" s="209" t="str">
        <f t="shared" si="14"/>
        <v/>
      </c>
      <c r="Z9" s="209" t="str">
        <f t="shared" si="15"/>
        <v/>
      </c>
      <c r="AA9" s="209" t="str">
        <f t="shared" si="16"/>
        <v/>
      </c>
      <c r="AB9" s="209" t="str">
        <f t="shared" si="17"/>
        <v/>
      </c>
      <c r="AC9" s="209" t="str">
        <f t="shared" si="18"/>
        <v/>
      </c>
      <c r="AD9" s="209" t="str">
        <f t="shared" si="19"/>
        <v/>
      </c>
      <c r="AE9" s="209" t="str">
        <f t="shared" si="20"/>
        <v/>
      </c>
      <c r="AF9" s="209" t="str">
        <f t="shared" si="21"/>
        <v/>
      </c>
      <c r="AG9" s="209" t="str">
        <f t="shared" si="22"/>
        <v/>
      </c>
      <c r="AH9" s="209" t="str">
        <f t="shared" si="23"/>
        <v/>
      </c>
      <c r="AI9" s="209" t="str">
        <f t="shared" si="24"/>
        <v/>
      </c>
      <c r="AJ9" s="209" t="str">
        <f t="shared" si="25"/>
        <v/>
      </c>
      <c r="AK9" s="209" t="str">
        <f t="shared" si="26"/>
        <v/>
      </c>
      <c r="AL9" s="209" t="str">
        <f t="shared" si="27"/>
        <v/>
      </c>
      <c r="AM9" s="209" t="str">
        <f t="shared" si="28"/>
        <v/>
      </c>
      <c r="AN9" s="209" t="str">
        <f t="shared" si="29"/>
        <v/>
      </c>
    </row>
    <row r="10" spans="1:40" ht="13.5" customHeight="1" x14ac:dyDescent="0.2">
      <c r="A10" s="669"/>
      <c r="B10" s="666"/>
      <c r="C10" s="663"/>
      <c r="D10" s="657"/>
      <c r="E10" s="660"/>
      <c r="F10" s="141"/>
      <c r="G10" s="141"/>
      <c r="H10" s="197"/>
      <c r="I10" s="137"/>
      <c r="J10" s="1"/>
      <c r="K10" s="208" t="str">
        <f t="shared" si="0"/>
        <v/>
      </c>
      <c r="L10" s="209" t="str">
        <f t="shared" si="1"/>
        <v/>
      </c>
      <c r="M10" s="209" t="str">
        <f t="shared" si="2"/>
        <v/>
      </c>
      <c r="N10" s="209" t="str">
        <f t="shared" si="3"/>
        <v/>
      </c>
      <c r="O10" s="209" t="str">
        <f t="shared" si="4"/>
        <v/>
      </c>
      <c r="P10" s="209" t="str">
        <f t="shared" si="5"/>
        <v/>
      </c>
      <c r="Q10" s="209" t="str">
        <f t="shared" si="6"/>
        <v/>
      </c>
      <c r="R10" s="209" t="str">
        <f t="shared" si="7"/>
        <v/>
      </c>
      <c r="S10" s="209" t="str">
        <f t="shared" si="8"/>
        <v/>
      </c>
      <c r="T10" s="209" t="str">
        <f t="shared" si="9"/>
        <v/>
      </c>
      <c r="U10" s="209" t="str">
        <f t="shared" si="10"/>
        <v/>
      </c>
      <c r="V10" s="209" t="str">
        <f t="shared" si="11"/>
        <v/>
      </c>
      <c r="W10" s="209" t="str">
        <f t="shared" si="12"/>
        <v/>
      </c>
      <c r="X10" s="209" t="str">
        <f t="shared" si="13"/>
        <v/>
      </c>
      <c r="Y10" s="209" t="str">
        <f t="shared" si="14"/>
        <v/>
      </c>
      <c r="Z10" s="209" t="str">
        <f t="shared" si="15"/>
        <v/>
      </c>
      <c r="AA10" s="209" t="str">
        <f t="shared" si="16"/>
        <v/>
      </c>
      <c r="AB10" s="209" t="str">
        <f t="shared" si="17"/>
        <v/>
      </c>
      <c r="AC10" s="209" t="str">
        <f t="shared" si="18"/>
        <v/>
      </c>
      <c r="AD10" s="209" t="str">
        <f t="shared" si="19"/>
        <v/>
      </c>
      <c r="AE10" s="209" t="str">
        <f t="shared" si="20"/>
        <v/>
      </c>
      <c r="AF10" s="209" t="str">
        <f t="shared" si="21"/>
        <v/>
      </c>
      <c r="AG10" s="209" t="str">
        <f t="shared" si="22"/>
        <v/>
      </c>
      <c r="AH10" s="209" t="str">
        <f t="shared" si="23"/>
        <v/>
      </c>
      <c r="AI10" s="209" t="str">
        <f t="shared" si="24"/>
        <v/>
      </c>
      <c r="AJ10" s="209" t="str">
        <f t="shared" si="25"/>
        <v/>
      </c>
      <c r="AK10" s="209" t="str">
        <f t="shared" si="26"/>
        <v/>
      </c>
      <c r="AL10" s="209" t="str">
        <f t="shared" si="27"/>
        <v/>
      </c>
      <c r="AM10" s="209" t="str">
        <f t="shared" si="28"/>
        <v/>
      </c>
      <c r="AN10" s="209" t="str">
        <f t="shared" si="29"/>
        <v/>
      </c>
    </row>
    <row r="11" spans="1:40" ht="13.5" customHeight="1" thickBot="1" x14ac:dyDescent="0.25">
      <c r="A11" s="670"/>
      <c r="B11" s="667"/>
      <c r="C11" s="664"/>
      <c r="D11" s="658"/>
      <c r="E11" s="661"/>
      <c r="F11" s="142"/>
      <c r="G11" s="142"/>
      <c r="H11" s="198"/>
      <c r="I11" s="140"/>
      <c r="J11" s="1"/>
      <c r="K11" s="208" t="str">
        <f t="shared" si="0"/>
        <v/>
      </c>
      <c r="L11" s="209" t="str">
        <f t="shared" si="1"/>
        <v/>
      </c>
      <c r="M11" s="209" t="str">
        <f t="shared" si="2"/>
        <v/>
      </c>
      <c r="N11" s="209" t="str">
        <f t="shared" si="3"/>
        <v/>
      </c>
      <c r="O11" s="209" t="str">
        <f t="shared" si="4"/>
        <v/>
      </c>
      <c r="P11" s="209" t="str">
        <f t="shared" si="5"/>
        <v/>
      </c>
      <c r="Q11" s="209" t="str">
        <f t="shared" si="6"/>
        <v/>
      </c>
      <c r="R11" s="209" t="str">
        <f t="shared" si="7"/>
        <v/>
      </c>
      <c r="S11" s="209" t="str">
        <f t="shared" si="8"/>
        <v/>
      </c>
      <c r="T11" s="209" t="str">
        <f t="shared" si="9"/>
        <v/>
      </c>
      <c r="U11" s="209" t="str">
        <f t="shared" si="10"/>
        <v/>
      </c>
      <c r="V11" s="209" t="str">
        <f t="shared" si="11"/>
        <v/>
      </c>
      <c r="W11" s="209" t="str">
        <f t="shared" si="12"/>
        <v/>
      </c>
      <c r="X11" s="209" t="str">
        <f t="shared" si="13"/>
        <v/>
      </c>
      <c r="Y11" s="209" t="str">
        <f t="shared" si="14"/>
        <v/>
      </c>
      <c r="Z11" s="209" t="str">
        <f t="shared" si="15"/>
        <v/>
      </c>
      <c r="AA11" s="209" t="str">
        <f t="shared" si="16"/>
        <v/>
      </c>
      <c r="AB11" s="209" t="str">
        <f t="shared" si="17"/>
        <v/>
      </c>
      <c r="AC11" s="209" t="str">
        <f t="shared" si="18"/>
        <v/>
      </c>
      <c r="AD11" s="209" t="str">
        <f t="shared" si="19"/>
        <v/>
      </c>
      <c r="AE11" s="209" t="str">
        <f t="shared" si="20"/>
        <v/>
      </c>
      <c r="AF11" s="209" t="str">
        <f t="shared" si="21"/>
        <v/>
      </c>
      <c r="AG11" s="209" t="str">
        <f t="shared" si="22"/>
        <v/>
      </c>
      <c r="AH11" s="209" t="str">
        <f t="shared" si="23"/>
        <v/>
      </c>
      <c r="AI11" s="209" t="str">
        <f t="shared" si="24"/>
        <v/>
      </c>
      <c r="AJ11" s="209" t="str">
        <f t="shared" si="25"/>
        <v/>
      </c>
      <c r="AK11" s="209" t="str">
        <f t="shared" si="26"/>
        <v/>
      </c>
      <c r="AL11" s="209" t="str">
        <f t="shared" si="27"/>
        <v/>
      </c>
      <c r="AM11" s="209" t="str">
        <f t="shared" si="28"/>
        <v/>
      </c>
      <c r="AN11" s="209" t="str">
        <f t="shared" si="29"/>
        <v/>
      </c>
    </row>
    <row r="12" spans="1:40" ht="13.5" customHeight="1" x14ac:dyDescent="0.2">
      <c r="A12" s="672"/>
      <c r="B12" s="673"/>
      <c r="C12" s="674"/>
      <c r="D12" s="675"/>
      <c r="E12" s="671"/>
      <c r="F12" s="143"/>
      <c r="G12" s="143"/>
      <c r="H12" s="199"/>
      <c r="I12" s="139"/>
      <c r="J12" s="1"/>
      <c r="K12" s="208" t="str">
        <f t="shared" si="0"/>
        <v/>
      </c>
      <c r="L12" s="209" t="str">
        <f t="shared" si="1"/>
        <v/>
      </c>
      <c r="M12" s="209" t="str">
        <f t="shared" si="2"/>
        <v/>
      </c>
      <c r="N12" s="209" t="str">
        <f t="shared" si="3"/>
        <v/>
      </c>
      <c r="O12" s="209" t="str">
        <f t="shared" si="4"/>
        <v/>
      </c>
      <c r="P12" s="209" t="str">
        <f t="shared" si="5"/>
        <v/>
      </c>
      <c r="Q12" s="209" t="str">
        <f t="shared" si="6"/>
        <v/>
      </c>
      <c r="R12" s="209" t="str">
        <f t="shared" si="7"/>
        <v/>
      </c>
      <c r="S12" s="209" t="str">
        <f t="shared" si="8"/>
        <v/>
      </c>
      <c r="T12" s="209" t="str">
        <f t="shared" si="9"/>
        <v/>
      </c>
      <c r="U12" s="209" t="str">
        <f t="shared" si="10"/>
        <v/>
      </c>
      <c r="V12" s="209" t="str">
        <f t="shared" si="11"/>
        <v/>
      </c>
      <c r="W12" s="209" t="str">
        <f t="shared" si="12"/>
        <v/>
      </c>
      <c r="X12" s="209" t="str">
        <f t="shared" si="13"/>
        <v/>
      </c>
      <c r="Y12" s="209" t="str">
        <f t="shared" si="14"/>
        <v/>
      </c>
      <c r="Z12" s="209" t="str">
        <f t="shared" si="15"/>
        <v/>
      </c>
      <c r="AA12" s="209" t="str">
        <f t="shared" si="16"/>
        <v/>
      </c>
      <c r="AB12" s="209" t="str">
        <f t="shared" si="17"/>
        <v/>
      </c>
      <c r="AC12" s="209" t="str">
        <f t="shared" si="18"/>
        <v/>
      </c>
      <c r="AD12" s="209" t="str">
        <f t="shared" si="19"/>
        <v/>
      </c>
      <c r="AE12" s="209" t="str">
        <f t="shared" si="20"/>
        <v/>
      </c>
      <c r="AF12" s="209" t="str">
        <f t="shared" si="21"/>
        <v/>
      </c>
      <c r="AG12" s="209" t="str">
        <f t="shared" si="22"/>
        <v/>
      </c>
      <c r="AH12" s="209" t="str">
        <f t="shared" si="23"/>
        <v/>
      </c>
      <c r="AI12" s="209" t="str">
        <f t="shared" si="24"/>
        <v/>
      </c>
      <c r="AJ12" s="209" t="str">
        <f t="shared" si="25"/>
        <v/>
      </c>
      <c r="AK12" s="209" t="str">
        <f t="shared" si="26"/>
        <v/>
      </c>
      <c r="AL12" s="209" t="str">
        <f t="shared" si="27"/>
        <v/>
      </c>
      <c r="AM12" s="209" t="str">
        <f t="shared" si="28"/>
        <v/>
      </c>
      <c r="AN12" s="209" t="str">
        <f t="shared" si="29"/>
        <v/>
      </c>
    </row>
    <row r="13" spans="1:40" ht="13.5" customHeight="1" x14ac:dyDescent="0.2">
      <c r="A13" s="669"/>
      <c r="B13" s="666"/>
      <c r="C13" s="663"/>
      <c r="D13" s="657"/>
      <c r="E13" s="660"/>
      <c r="F13" s="141"/>
      <c r="G13" s="141"/>
      <c r="H13" s="197"/>
      <c r="I13" s="137"/>
      <c r="J13" s="1"/>
      <c r="K13" s="208" t="str">
        <f t="shared" si="0"/>
        <v/>
      </c>
      <c r="L13" s="209" t="str">
        <f t="shared" si="1"/>
        <v/>
      </c>
      <c r="M13" s="209" t="str">
        <f t="shared" si="2"/>
        <v/>
      </c>
      <c r="N13" s="209" t="str">
        <f t="shared" si="3"/>
        <v/>
      </c>
      <c r="O13" s="209" t="str">
        <f t="shared" si="4"/>
        <v/>
      </c>
      <c r="P13" s="209" t="str">
        <f t="shared" si="5"/>
        <v/>
      </c>
      <c r="Q13" s="209" t="str">
        <f t="shared" si="6"/>
        <v/>
      </c>
      <c r="R13" s="209" t="str">
        <f t="shared" si="7"/>
        <v/>
      </c>
      <c r="S13" s="209" t="str">
        <f t="shared" si="8"/>
        <v/>
      </c>
      <c r="T13" s="209" t="str">
        <f t="shared" si="9"/>
        <v/>
      </c>
      <c r="U13" s="209" t="str">
        <f t="shared" si="10"/>
        <v/>
      </c>
      <c r="V13" s="209" t="str">
        <f t="shared" si="11"/>
        <v/>
      </c>
      <c r="W13" s="209" t="str">
        <f t="shared" si="12"/>
        <v/>
      </c>
      <c r="X13" s="209" t="str">
        <f t="shared" si="13"/>
        <v/>
      </c>
      <c r="Y13" s="209" t="str">
        <f t="shared" si="14"/>
        <v/>
      </c>
      <c r="Z13" s="209" t="str">
        <f t="shared" si="15"/>
        <v/>
      </c>
      <c r="AA13" s="209" t="str">
        <f t="shared" si="16"/>
        <v/>
      </c>
      <c r="AB13" s="209" t="str">
        <f t="shared" si="17"/>
        <v/>
      </c>
      <c r="AC13" s="209" t="str">
        <f t="shared" si="18"/>
        <v/>
      </c>
      <c r="AD13" s="209" t="str">
        <f t="shared" si="19"/>
        <v/>
      </c>
      <c r="AE13" s="209" t="str">
        <f t="shared" si="20"/>
        <v/>
      </c>
      <c r="AF13" s="209" t="str">
        <f t="shared" si="21"/>
        <v/>
      </c>
      <c r="AG13" s="209" t="str">
        <f t="shared" si="22"/>
        <v/>
      </c>
      <c r="AH13" s="209" t="str">
        <f t="shared" si="23"/>
        <v/>
      </c>
      <c r="AI13" s="209" t="str">
        <f t="shared" si="24"/>
        <v/>
      </c>
      <c r="AJ13" s="209" t="str">
        <f t="shared" si="25"/>
        <v/>
      </c>
      <c r="AK13" s="209" t="str">
        <f t="shared" si="26"/>
        <v/>
      </c>
      <c r="AL13" s="209" t="str">
        <f t="shared" si="27"/>
        <v/>
      </c>
      <c r="AM13" s="209" t="str">
        <f t="shared" si="28"/>
        <v/>
      </c>
      <c r="AN13" s="209" t="str">
        <f t="shared" si="29"/>
        <v/>
      </c>
    </row>
    <row r="14" spans="1:40" ht="13.5" customHeight="1" x14ac:dyDescent="0.2">
      <c r="A14" s="669"/>
      <c r="B14" s="666"/>
      <c r="C14" s="663"/>
      <c r="D14" s="657"/>
      <c r="E14" s="660"/>
      <c r="F14" s="141"/>
      <c r="G14" s="141"/>
      <c r="H14" s="197"/>
      <c r="I14" s="137"/>
      <c r="J14" s="1"/>
      <c r="K14" s="208" t="str">
        <f t="shared" si="0"/>
        <v/>
      </c>
      <c r="L14" s="209" t="str">
        <f t="shared" si="1"/>
        <v/>
      </c>
      <c r="M14" s="209" t="str">
        <f t="shared" si="2"/>
        <v/>
      </c>
      <c r="N14" s="209" t="str">
        <f t="shared" si="3"/>
        <v/>
      </c>
      <c r="O14" s="209" t="str">
        <f t="shared" si="4"/>
        <v/>
      </c>
      <c r="P14" s="209" t="str">
        <f t="shared" si="5"/>
        <v/>
      </c>
      <c r="Q14" s="209" t="str">
        <f t="shared" si="6"/>
        <v/>
      </c>
      <c r="R14" s="209" t="str">
        <f t="shared" si="7"/>
        <v/>
      </c>
      <c r="S14" s="209" t="str">
        <f t="shared" si="8"/>
        <v/>
      </c>
      <c r="T14" s="209" t="str">
        <f t="shared" si="9"/>
        <v/>
      </c>
      <c r="U14" s="209" t="str">
        <f t="shared" si="10"/>
        <v/>
      </c>
      <c r="V14" s="209" t="str">
        <f t="shared" si="11"/>
        <v/>
      </c>
      <c r="W14" s="209" t="str">
        <f t="shared" si="12"/>
        <v/>
      </c>
      <c r="X14" s="209" t="str">
        <f t="shared" si="13"/>
        <v/>
      </c>
      <c r="Y14" s="209" t="str">
        <f t="shared" si="14"/>
        <v/>
      </c>
      <c r="Z14" s="209" t="str">
        <f t="shared" si="15"/>
        <v/>
      </c>
      <c r="AA14" s="209" t="str">
        <f t="shared" si="16"/>
        <v/>
      </c>
      <c r="AB14" s="209" t="str">
        <f t="shared" si="17"/>
        <v/>
      </c>
      <c r="AC14" s="209" t="str">
        <f t="shared" si="18"/>
        <v/>
      </c>
      <c r="AD14" s="209" t="str">
        <f t="shared" si="19"/>
        <v/>
      </c>
      <c r="AE14" s="209" t="str">
        <f t="shared" si="20"/>
        <v/>
      </c>
      <c r="AF14" s="209" t="str">
        <f t="shared" si="21"/>
        <v/>
      </c>
      <c r="AG14" s="209" t="str">
        <f t="shared" si="22"/>
        <v/>
      </c>
      <c r="AH14" s="209" t="str">
        <f t="shared" si="23"/>
        <v/>
      </c>
      <c r="AI14" s="209" t="str">
        <f t="shared" si="24"/>
        <v/>
      </c>
      <c r="AJ14" s="209" t="str">
        <f t="shared" si="25"/>
        <v/>
      </c>
      <c r="AK14" s="209" t="str">
        <f t="shared" si="26"/>
        <v/>
      </c>
      <c r="AL14" s="209" t="str">
        <f t="shared" si="27"/>
        <v/>
      </c>
      <c r="AM14" s="209" t="str">
        <f t="shared" si="28"/>
        <v/>
      </c>
      <c r="AN14" s="209" t="str">
        <f t="shared" si="29"/>
        <v/>
      </c>
    </row>
    <row r="15" spans="1:40" ht="13.5" customHeight="1" x14ac:dyDescent="0.2">
      <c r="A15" s="669"/>
      <c r="B15" s="666"/>
      <c r="C15" s="663"/>
      <c r="D15" s="657"/>
      <c r="E15" s="660"/>
      <c r="F15" s="141"/>
      <c r="G15" s="141"/>
      <c r="H15" s="197"/>
      <c r="I15" s="137"/>
      <c r="J15" s="1"/>
      <c r="K15" s="208" t="str">
        <f t="shared" si="0"/>
        <v/>
      </c>
      <c r="L15" s="209" t="str">
        <f t="shared" si="1"/>
        <v/>
      </c>
      <c r="M15" s="209" t="str">
        <f t="shared" si="2"/>
        <v/>
      </c>
      <c r="N15" s="209" t="str">
        <f t="shared" si="3"/>
        <v/>
      </c>
      <c r="O15" s="209" t="str">
        <f t="shared" si="4"/>
        <v/>
      </c>
      <c r="P15" s="209" t="str">
        <f t="shared" si="5"/>
        <v/>
      </c>
      <c r="Q15" s="209" t="str">
        <f t="shared" si="6"/>
        <v/>
      </c>
      <c r="R15" s="209" t="str">
        <f t="shared" si="7"/>
        <v/>
      </c>
      <c r="S15" s="209" t="str">
        <f t="shared" si="8"/>
        <v/>
      </c>
      <c r="T15" s="209" t="str">
        <f t="shared" si="9"/>
        <v/>
      </c>
      <c r="U15" s="209" t="str">
        <f t="shared" si="10"/>
        <v/>
      </c>
      <c r="V15" s="209" t="str">
        <f t="shared" si="11"/>
        <v/>
      </c>
      <c r="W15" s="209" t="str">
        <f t="shared" si="12"/>
        <v/>
      </c>
      <c r="X15" s="209" t="str">
        <f t="shared" si="13"/>
        <v/>
      </c>
      <c r="Y15" s="209" t="str">
        <f t="shared" si="14"/>
        <v/>
      </c>
      <c r="Z15" s="209" t="str">
        <f t="shared" si="15"/>
        <v/>
      </c>
      <c r="AA15" s="209" t="str">
        <f t="shared" si="16"/>
        <v/>
      </c>
      <c r="AB15" s="209" t="str">
        <f t="shared" si="17"/>
        <v/>
      </c>
      <c r="AC15" s="209" t="str">
        <f t="shared" si="18"/>
        <v/>
      </c>
      <c r="AD15" s="209" t="str">
        <f t="shared" si="19"/>
        <v/>
      </c>
      <c r="AE15" s="209" t="str">
        <f t="shared" si="20"/>
        <v/>
      </c>
      <c r="AF15" s="209" t="str">
        <f t="shared" si="21"/>
        <v/>
      </c>
      <c r="AG15" s="209" t="str">
        <f t="shared" si="22"/>
        <v/>
      </c>
      <c r="AH15" s="209" t="str">
        <f t="shared" si="23"/>
        <v/>
      </c>
      <c r="AI15" s="209" t="str">
        <f t="shared" si="24"/>
        <v/>
      </c>
      <c r="AJ15" s="209" t="str">
        <f t="shared" si="25"/>
        <v/>
      </c>
      <c r="AK15" s="209" t="str">
        <f t="shared" si="26"/>
        <v/>
      </c>
      <c r="AL15" s="209" t="str">
        <f t="shared" si="27"/>
        <v/>
      </c>
      <c r="AM15" s="209" t="str">
        <f t="shared" si="28"/>
        <v/>
      </c>
      <c r="AN15" s="209" t="str">
        <f t="shared" si="29"/>
        <v/>
      </c>
    </row>
    <row r="16" spans="1:40" ht="13.5" customHeight="1" x14ac:dyDescent="0.2">
      <c r="A16" s="669"/>
      <c r="B16" s="666"/>
      <c r="C16" s="663"/>
      <c r="D16" s="657"/>
      <c r="E16" s="660"/>
      <c r="F16" s="141"/>
      <c r="G16" s="141"/>
      <c r="H16" s="197"/>
      <c r="I16" s="137"/>
      <c r="J16" s="1"/>
      <c r="K16" s="208" t="str">
        <f t="shared" si="0"/>
        <v/>
      </c>
      <c r="L16" s="209" t="str">
        <f t="shared" si="1"/>
        <v/>
      </c>
      <c r="M16" s="209" t="str">
        <f t="shared" si="2"/>
        <v/>
      </c>
      <c r="N16" s="209" t="str">
        <f t="shared" si="3"/>
        <v/>
      </c>
      <c r="O16" s="209" t="str">
        <f t="shared" si="4"/>
        <v/>
      </c>
      <c r="P16" s="209" t="str">
        <f t="shared" si="5"/>
        <v/>
      </c>
      <c r="Q16" s="209" t="str">
        <f t="shared" si="6"/>
        <v/>
      </c>
      <c r="R16" s="209" t="str">
        <f t="shared" si="7"/>
        <v/>
      </c>
      <c r="S16" s="209" t="str">
        <f t="shared" si="8"/>
        <v/>
      </c>
      <c r="T16" s="209" t="str">
        <f t="shared" si="9"/>
        <v/>
      </c>
      <c r="U16" s="209" t="str">
        <f t="shared" si="10"/>
        <v/>
      </c>
      <c r="V16" s="209" t="str">
        <f t="shared" si="11"/>
        <v/>
      </c>
      <c r="W16" s="209" t="str">
        <f t="shared" si="12"/>
        <v/>
      </c>
      <c r="X16" s="209" t="str">
        <f t="shared" si="13"/>
        <v/>
      </c>
      <c r="Y16" s="209" t="str">
        <f t="shared" si="14"/>
        <v/>
      </c>
      <c r="Z16" s="209" t="str">
        <f t="shared" si="15"/>
        <v/>
      </c>
      <c r="AA16" s="209" t="str">
        <f t="shared" si="16"/>
        <v/>
      </c>
      <c r="AB16" s="209" t="str">
        <f t="shared" si="17"/>
        <v/>
      </c>
      <c r="AC16" s="209" t="str">
        <f t="shared" si="18"/>
        <v/>
      </c>
      <c r="AD16" s="209" t="str">
        <f t="shared" si="19"/>
        <v/>
      </c>
      <c r="AE16" s="209" t="str">
        <f t="shared" si="20"/>
        <v/>
      </c>
      <c r="AF16" s="209" t="str">
        <f t="shared" si="21"/>
        <v/>
      </c>
      <c r="AG16" s="209" t="str">
        <f t="shared" si="22"/>
        <v/>
      </c>
      <c r="AH16" s="209" t="str">
        <f t="shared" si="23"/>
        <v/>
      </c>
      <c r="AI16" s="209" t="str">
        <f t="shared" si="24"/>
        <v/>
      </c>
      <c r="AJ16" s="209" t="str">
        <f t="shared" si="25"/>
        <v/>
      </c>
      <c r="AK16" s="209" t="str">
        <f t="shared" si="26"/>
        <v/>
      </c>
      <c r="AL16" s="209" t="str">
        <f t="shared" si="27"/>
        <v/>
      </c>
      <c r="AM16" s="209" t="str">
        <f t="shared" si="28"/>
        <v/>
      </c>
      <c r="AN16" s="209" t="str">
        <f t="shared" si="29"/>
        <v/>
      </c>
    </row>
    <row r="17" spans="1:40" ht="13.5" thickBot="1" x14ac:dyDescent="0.25">
      <c r="A17" s="670"/>
      <c r="B17" s="667"/>
      <c r="C17" s="664"/>
      <c r="D17" s="658"/>
      <c r="E17" s="661"/>
      <c r="F17" s="142"/>
      <c r="G17" s="142"/>
      <c r="H17" s="198"/>
      <c r="I17" s="140"/>
      <c r="J17" s="1"/>
      <c r="K17" s="208" t="str">
        <f t="shared" si="0"/>
        <v/>
      </c>
      <c r="L17" s="209" t="str">
        <f t="shared" si="1"/>
        <v/>
      </c>
      <c r="M17" s="209" t="str">
        <f t="shared" si="2"/>
        <v/>
      </c>
      <c r="N17" s="209" t="str">
        <f t="shared" si="3"/>
        <v/>
      </c>
      <c r="O17" s="209" t="str">
        <f t="shared" si="4"/>
        <v/>
      </c>
      <c r="P17" s="209" t="str">
        <f t="shared" si="5"/>
        <v/>
      </c>
      <c r="Q17" s="209" t="str">
        <f t="shared" si="6"/>
        <v/>
      </c>
      <c r="R17" s="209" t="str">
        <f t="shared" si="7"/>
        <v/>
      </c>
      <c r="S17" s="209" t="str">
        <f t="shared" si="8"/>
        <v/>
      </c>
      <c r="T17" s="209" t="str">
        <f t="shared" si="9"/>
        <v/>
      </c>
      <c r="U17" s="209" t="str">
        <f t="shared" si="10"/>
        <v/>
      </c>
      <c r="V17" s="209" t="str">
        <f t="shared" si="11"/>
        <v/>
      </c>
      <c r="W17" s="209" t="str">
        <f t="shared" si="12"/>
        <v/>
      </c>
      <c r="X17" s="209" t="str">
        <f t="shared" si="13"/>
        <v/>
      </c>
      <c r="Y17" s="209" t="str">
        <f t="shared" si="14"/>
        <v/>
      </c>
      <c r="Z17" s="209" t="str">
        <f t="shared" si="15"/>
        <v/>
      </c>
      <c r="AA17" s="209" t="str">
        <f t="shared" si="16"/>
        <v/>
      </c>
      <c r="AB17" s="209" t="str">
        <f t="shared" si="17"/>
        <v/>
      </c>
      <c r="AC17" s="209" t="str">
        <f t="shared" si="18"/>
        <v/>
      </c>
      <c r="AD17" s="209" t="str">
        <f t="shared" si="19"/>
        <v/>
      </c>
      <c r="AE17" s="209" t="str">
        <f t="shared" si="20"/>
        <v/>
      </c>
      <c r="AF17" s="209" t="str">
        <f t="shared" si="21"/>
        <v/>
      </c>
      <c r="AG17" s="209" t="str">
        <f t="shared" si="22"/>
        <v/>
      </c>
      <c r="AH17" s="209" t="str">
        <f t="shared" si="23"/>
        <v/>
      </c>
      <c r="AI17" s="209" t="str">
        <f t="shared" si="24"/>
        <v/>
      </c>
      <c r="AJ17" s="209" t="str">
        <f t="shared" si="25"/>
        <v/>
      </c>
      <c r="AK17" s="209" t="str">
        <f t="shared" si="26"/>
        <v/>
      </c>
      <c r="AL17" s="209" t="str">
        <f t="shared" si="27"/>
        <v/>
      </c>
      <c r="AM17" s="209" t="str">
        <f t="shared" si="28"/>
        <v/>
      </c>
      <c r="AN17" s="209" t="str">
        <f t="shared" si="29"/>
        <v/>
      </c>
    </row>
    <row r="18" spans="1:40" ht="12.75" x14ac:dyDescent="0.2">
      <c r="A18" s="672"/>
      <c r="B18" s="673"/>
      <c r="C18" s="674"/>
      <c r="D18" s="675"/>
      <c r="E18" s="671"/>
      <c r="F18" s="143"/>
      <c r="G18" s="143"/>
      <c r="H18" s="199"/>
      <c r="I18" s="139"/>
      <c r="J18" s="1"/>
      <c r="K18" s="208" t="str">
        <f t="shared" si="0"/>
        <v/>
      </c>
      <c r="L18" s="209" t="str">
        <f t="shared" si="1"/>
        <v/>
      </c>
      <c r="M18" s="209" t="str">
        <f t="shared" si="2"/>
        <v/>
      </c>
      <c r="N18" s="209" t="str">
        <f t="shared" si="3"/>
        <v/>
      </c>
      <c r="O18" s="209" t="str">
        <f t="shared" si="4"/>
        <v/>
      </c>
      <c r="P18" s="209" t="str">
        <f t="shared" si="5"/>
        <v/>
      </c>
      <c r="Q18" s="209" t="str">
        <f t="shared" si="6"/>
        <v/>
      </c>
      <c r="R18" s="209" t="str">
        <f t="shared" si="7"/>
        <v/>
      </c>
      <c r="S18" s="209" t="str">
        <f t="shared" si="8"/>
        <v/>
      </c>
      <c r="T18" s="209" t="str">
        <f t="shared" si="9"/>
        <v/>
      </c>
      <c r="U18" s="209" t="str">
        <f t="shared" si="10"/>
        <v/>
      </c>
      <c r="V18" s="209" t="str">
        <f t="shared" si="11"/>
        <v/>
      </c>
      <c r="W18" s="209" t="str">
        <f t="shared" si="12"/>
        <v/>
      </c>
      <c r="X18" s="209" t="str">
        <f t="shared" si="13"/>
        <v/>
      </c>
      <c r="Y18" s="209" t="str">
        <f t="shared" si="14"/>
        <v/>
      </c>
      <c r="Z18" s="209" t="str">
        <f t="shared" si="15"/>
        <v/>
      </c>
      <c r="AA18" s="209" t="str">
        <f t="shared" si="16"/>
        <v/>
      </c>
      <c r="AB18" s="209" t="str">
        <f t="shared" si="17"/>
        <v/>
      </c>
      <c r="AC18" s="209" t="str">
        <f t="shared" si="18"/>
        <v/>
      </c>
      <c r="AD18" s="209" t="str">
        <f t="shared" si="19"/>
        <v/>
      </c>
      <c r="AE18" s="209" t="str">
        <f t="shared" si="20"/>
        <v/>
      </c>
      <c r="AF18" s="209" t="str">
        <f t="shared" si="21"/>
        <v/>
      </c>
      <c r="AG18" s="209" t="str">
        <f t="shared" si="22"/>
        <v/>
      </c>
      <c r="AH18" s="209" t="str">
        <f t="shared" si="23"/>
        <v/>
      </c>
      <c r="AI18" s="209" t="str">
        <f t="shared" si="24"/>
        <v/>
      </c>
      <c r="AJ18" s="209" t="str">
        <f t="shared" si="25"/>
        <v/>
      </c>
      <c r="AK18" s="209" t="str">
        <f t="shared" si="26"/>
        <v/>
      </c>
      <c r="AL18" s="209" t="str">
        <f t="shared" si="27"/>
        <v/>
      </c>
      <c r="AM18" s="209" t="str">
        <f t="shared" si="28"/>
        <v/>
      </c>
      <c r="AN18" s="209" t="str">
        <f t="shared" si="29"/>
        <v/>
      </c>
    </row>
    <row r="19" spans="1:40" ht="12.75" x14ac:dyDescent="0.2">
      <c r="A19" s="669"/>
      <c r="B19" s="666"/>
      <c r="C19" s="663"/>
      <c r="D19" s="657"/>
      <c r="E19" s="660"/>
      <c r="F19" s="141"/>
      <c r="G19" s="141"/>
      <c r="H19" s="197"/>
      <c r="I19" s="137"/>
      <c r="J19" s="1"/>
      <c r="K19" s="208" t="str">
        <f t="shared" si="0"/>
        <v/>
      </c>
      <c r="L19" s="209" t="str">
        <f t="shared" si="1"/>
        <v/>
      </c>
      <c r="M19" s="209" t="str">
        <f t="shared" si="2"/>
        <v/>
      </c>
      <c r="N19" s="209" t="str">
        <f t="shared" si="3"/>
        <v/>
      </c>
      <c r="O19" s="209" t="str">
        <f t="shared" si="4"/>
        <v/>
      </c>
      <c r="P19" s="209" t="str">
        <f t="shared" si="5"/>
        <v/>
      </c>
      <c r="Q19" s="209" t="str">
        <f t="shared" si="6"/>
        <v/>
      </c>
      <c r="R19" s="209" t="str">
        <f t="shared" si="7"/>
        <v/>
      </c>
      <c r="S19" s="209" t="str">
        <f t="shared" si="8"/>
        <v/>
      </c>
      <c r="T19" s="209" t="str">
        <f t="shared" si="9"/>
        <v/>
      </c>
      <c r="U19" s="209" t="str">
        <f t="shared" si="10"/>
        <v/>
      </c>
      <c r="V19" s="209" t="str">
        <f t="shared" si="11"/>
        <v/>
      </c>
      <c r="W19" s="209" t="str">
        <f t="shared" si="12"/>
        <v/>
      </c>
      <c r="X19" s="209" t="str">
        <f t="shared" si="13"/>
        <v/>
      </c>
      <c r="Y19" s="209" t="str">
        <f t="shared" si="14"/>
        <v/>
      </c>
      <c r="Z19" s="209" t="str">
        <f t="shared" si="15"/>
        <v/>
      </c>
      <c r="AA19" s="209" t="str">
        <f t="shared" si="16"/>
        <v/>
      </c>
      <c r="AB19" s="209" t="str">
        <f t="shared" si="17"/>
        <v/>
      </c>
      <c r="AC19" s="209" t="str">
        <f t="shared" si="18"/>
        <v/>
      </c>
      <c r="AD19" s="209" t="str">
        <f t="shared" si="19"/>
        <v/>
      </c>
      <c r="AE19" s="209" t="str">
        <f t="shared" si="20"/>
        <v/>
      </c>
      <c r="AF19" s="209" t="str">
        <f t="shared" si="21"/>
        <v/>
      </c>
      <c r="AG19" s="209" t="str">
        <f t="shared" si="22"/>
        <v/>
      </c>
      <c r="AH19" s="209" t="str">
        <f t="shared" si="23"/>
        <v/>
      </c>
      <c r="AI19" s="209" t="str">
        <f t="shared" si="24"/>
        <v/>
      </c>
      <c r="AJ19" s="209" t="str">
        <f t="shared" si="25"/>
        <v/>
      </c>
      <c r="AK19" s="209" t="str">
        <f t="shared" si="26"/>
        <v/>
      </c>
      <c r="AL19" s="209" t="str">
        <f t="shared" si="27"/>
        <v/>
      </c>
      <c r="AM19" s="209" t="str">
        <f t="shared" si="28"/>
        <v/>
      </c>
      <c r="AN19" s="209" t="str">
        <f t="shared" si="29"/>
        <v/>
      </c>
    </row>
    <row r="20" spans="1:40" ht="13.5" customHeight="1" x14ac:dyDescent="0.2">
      <c r="A20" s="669"/>
      <c r="B20" s="666"/>
      <c r="C20" s="663"/>
      <c r="D20" s="657"/>
      <c r="E20" s="660"/>
      <c r="F20" s="141"/>
      <c r="G20" s="141"/>
      <c r="H20" s="197"/>
      <c r="I20" s="137"/>
      <c r="J20" s="1"/>
      <c r="K20" s="208" t="str">
        <f t="shared" si="0"/>
        <v/>
      </c>
      <c r="L20" s="209" t="str">
        <f t="shared" si="1"/>
        <v/>
      </c>
      <c r="M20" s="209" t="str">
        <f t="shared" si="2"/>
        <v/>
      </c>
      <c r="N20" s="209" t="str">
        <f t="shared" si="3"/>
        <v/>
      </c>
      <c r="O20" s="209" t="str">
        <f t="shared" si="4"/>
        <v/>
      </c>
      <c r="P20" s="209" t="str">
        <f t="shared" si="5"/>
        <v/>
      </c>
      <c r="Q20" s="209" t="str">
        <f t="shared" si="6"/>
        <v/>
      </c>
      <c r="R20" s="209" t="str">
        <f t="shared" si="7"/>
        <v/>
      </c>
      <c r="S20" s="209" t="str">
        <f t="shared" si="8"/>
        <v/>
      </c>
      <c r="T20" s="209" t="str">
        <f t="shared" si="9"/>
        <v/>
      </c>
      <c r="U20" s="209" t="str">
        <f t="shared" si="10"/>
        <v/>
      </c>
      <c r="V20" s="209" t="str">
        <f t="shared" si="11"/>
        <v/>
      </c>
      <c r="W20" s="209" t="str">
        <f t="shared" si="12"/>
        <v/>
      </c>
      <c r="X20" s="209" t="str">
        <f t="shared" si="13"/>
        <v/>
      </c>
      <c r="Y20" s="209" t="str">
        <f t="shared" si="14"/>
        <v/>
      </c>
      <c r="Z20" s="209" t="str">
        <f t="shared" si="15"/>
        <v/>
      </c>
      <c r="AA20" s="209" t="str">
        <f t="shared" si="16"/>
        <v/>
      </c>
      <c r="AB20" s="209" t="str">
        <f t="shared" si="17"/>
        <v/>
      </c>
      <c r="AC20" s="209" t="str">
        <f t="shared" si="18"/>
        <v/>
      </c>
      <c r="AD20" s="209" t="str">
        <f t="shared" si="19"/>
        <v/>
      </c>
      <c r="AE20" s="209" t="str">
        <f t="shared" si="20"/>
        <v/>
      </c>
      <c r="AF20" s="209" t="str">
        <f t="shared" si="21"/>
        <v/>
      </c>
      <c r="AG20" s="209" t="str">
        <f t="shared" si="22"/>
        <v/>
      </c>
      <c r="AH20" s="209" t="str">
        <f t="shared" si="23"/>
        <v/>
      </c>
      <c r="AI20" s="209" t="str">
        <f t="shared" si="24"/>
        <v/>
      </c>
      <c r="AJ20" s="209" t="str">
        <f t="shared" si="25"/>
        <v/>
      </c>
      <c r="AK20" s="209" t="str">
        <f t="shared" si="26"/>
        <v/>
      </c>
      <c r="AL20" s="209" t="str">
        <f t="shared" si="27"/>
        <v/>
      </c>
      <c r="AM20" s="209" t="str">
        <f t="shared" si="28"/>
        <v/>
      </c>
      <c r="AN20" s="209" t="str">
        <f t="shared" si="29"/>
        <v/>
      </c>
    </row>
    <row r="21" spans="1:40" ht="13.5" customHeight="1" x14ac:dyDescent="0.2">
      <c r="A21" s="669"/>
      <c r="B21" s="666"/>
      <c r="C21" s="663"/>
      <c r="D21" s="657"/>
      <c r="E21" s="660"/>
      <c r="F21" s="141"/>
      <c r="G21" s="141"/>
      <c r="H21" s="197"/>
      <c r="I21" s="137"/>
      <c r="J21" s="1"/>
      <c r="K21" s="208" t="str">
        <f t="shared" si="0"/>
        <v/>
      </c>
      <c r="L21" s="209" t="str">
        <f t="shared" si="1"/>
        <v/>
      </c>
      <c r="M21" s="209" t="str">
        <f t="shared" si="2"/>
        <v/>
      </c>
      <c r="N21" s="209" t="str">
        <f t="shared" si="3"/>
        <v/>
      </c>
      <c r="O21" s="209" t="str">
        <f t="shared" si="4"/>
        <v/>
      </c>
      <c r="P21" s="209" t="str">
        <f t="shared" si="5"/>
        <v/>
      </c>
      <c r="Q21" s="209" t="str">
        <f t="shared" si="6"/>
        <v/>
      </c>
      <c r="R21" s="209" t="str">
        <f t="shared" si="7"/>
        <v/>
      </c>
      <c r="S21" s="209" t="str">
        <f t="shared" si="8"/>
        <v/>
      </c>
      <c r="T21" s="209" t="str">
        <f t="shared" si="9"/>
        <v/>
      </c>
      <c r="U21" s="209" t="str">
        <f t="shared" si="10"/>
        <v/>
      </c>
      <c r="V21" s="209" t="str">
        <f t="shared" si="11"/>
        <v/>
      </c>
      <c r="W21" s="209" t="str">
        <f t="shared" si="12"/>
        <v/>
      </c>
      <c r="X21" s="209" t="str">
        <f t="shared" si="13"/>
        <v/>
      </c>
      <c r="Y21" s="209" t="str">
        <f t="shared" si="14"/>
        <v/>
      </c>
      <c r="Z21" s="209" t="str">
        <f t="shared" si="15"/>
        <v/>
      </c>
      <c r="AA21" s="209" t="str">
        <f t="shared" si="16"/>
        <v/>
      </c>
      <c r="AB21" s="209" t="str">
        <f t="shared" si="17"/>
        <v/>
      </c>
      <c r="AC21" s="209" t="str">
        <f t="shared" si="18"/>
        <v/>
      </c>
      <c r="AD21" s="209" t="str">
        <f t="shared" si="19"/>
        <v/>
      </c>
      <c r="AE21" s="209" t="str">
        <f t="shared" si="20"/>
        <v/>
      </c>
      <c r="AF21" s="209" t="str">
        <f t="shared" si="21"/>
        <v/>
      </c>
      <c r="AG21" s="209" t="str">
        <f t="shared" si="22"/>
        <v/>
      </c>
      <c r="AH21" s="209" t="str">
        <f t="shared" si="23"/>
        <v/>
      </c>
      <c r="AI21" s="209" t="str">
        <f t="shared" si="24"/>
        <v/>
      </c>
      <c r="AJ21" s="209" t="str">
        <f t="shared" si="25"/>
        <v/>
      </c>
      <c r="AK21" s="209" t="str">
        <f t="shared" si="26"/>
        <v/>
      </c>
      <c r="AL21" s="209" t="str">
        <f t="shared" si="27"/>
        <v/>
      </c>
      <c r="AM21" s="209" t="str">
        <f t="shared" si="28"/>
        <v/>
      </c>
      <c r="AN21" s="209" t="str">
        <f t="shared" si="29"/>
        <v/>
      </c>
    </row>
    <row r="22" spans="1:40" ht="13.5" customHeight="1" x14ac:dyDescent="0.2">
      <c r="A22" s="669"/>
      <c r="B22" s="666"/>
      <c r="C22" s="663"/>
      <c r="D22" s="657"/>
      <c r="E22" s="660"/>
      <c r="F22" s="141"/>
      <c r="G22" s="141"/>
      <c r="H22" s="197"/>
      <c r="I22" s="137"/>
      <c r="J22" s="1"/>
      <c r="K22" s="208" t="str">
        <f t="shared" si="0"/>
        <v/>
      </c>
      <c r="L22" s="209" t="str">
        <f t="shared" si="1"/>
        <v/>
      </c>
      <c r="M22" s="209" t="str">
        <f t="shared" si="2"/>
        <v/>
      </c>
      <c r="N22" s="209" t="str">
        <f t="shared" si="3"/>
        <v/>
      </c>
      <c r="O22" s="209" t="str">
        <f t="shared" si="4"/>
        <v/>
      </c>
      <c r="P22" s="209" t="str">
        <f t="shared" si="5"/>
        <v/>
      </c>
      <c r="Q22" s="209" t="str">
        <f t="shared" si="6"/>
        <v/>
      </c>
      <c r="R22" s="209" t="str">
        <f t="shared" si="7"/>
        <v/>
      </c>
      <c r="S22" s="209" t="str">
        <f t="shared" si="8"/>
        <v/>
      </c>
      <c r="T22" s="209" t="str">
        <f t="shared" si="9"/>
        <v/>
      </c>
      <c r="U22" s="209" t="str">
        <f t="shared" si="10"/>
        <v/>
      </c>
      <c r="V22" s="209" t="str">
        <f t="shared" si="11"/>
        <v/>
      </c>
      <c r="W22" s="209" t="str">
        <f t="shared" si="12"/>
        <v/>
      </c>
      <c r="X22" s="209" t="str">
        <f t="shared" si="13"/>
        <v/>
      </c>
      <c r="Y22" s="209" t="str">
        <f t="shared" si="14"/>
        <v/>
      </c>
      <c r="Z22" s="209" t="str">
        <f t="shared" si="15"/>
        <v/>
      </c>
      <c r="AA22" s="209" t="str">
        <f t="shared" si="16"/>
        <v/>
      </c>
      <c r="AB22" s="209" t="str">
        <f t="shared" si="17"/>
        <v/>
      </c>
      <c r="AC22" s="209" t="str">
        <f t="shared" si="18"/>
        <v/>
      </c>
      <c r="AD22" s="209" t="str">
        <f t="shared" si="19"/>
        <v/>
      </c>
      <c r="AE22" s="209" t="str">
        <f t="shared" si="20"/>
        <v/>
      </c>
      <c r="AF22" s="209" t="str">
        <f t="shared" si="21"/>
        <v/>
      </c>
      <c r="AG22" s="209" t="str">
        <f t="shared" si="22"/>
        <v/>
      </c>
      <c r="AH22" s="209" t="str">
        <f t="shared" si="23"/>
        <v/>
      </c>
      <c r="AI22" s="209" t="str">
        <f t="shared" si="24"/>
        <v/>
      </c>
      <c r="AJ22" s="209" t="str">
        <f t="shared" si="25"/>
        <v/>
      </c>
      <c r="AK22" s="209" t="str">
        <f t="shared" si="26"/>
        <v/>
      </c>
      <c r="AL22" s="209" t="str">
        <f t="shared" si="27"/>
        <v/>
      </c>
      <c r="AM22" s="209" t="str">
        <f t="shared" si="28"/>
        <v/>
      </c>
      <c r="AN22" s="209" t="str">
        <f t="shared" si="29"/>
        <v/>
      </c>
    </row>
    <row r="23" spans="1:40" ht="13.5" customHeight="1" thickBot="1" x14ac:dyDescent="0.25">
      <c r="A23" s="670"/>
      <c r="B23" s="667"/>
      <c r="C23" s="664"/>
      <c r="D23" s="658"/>
      <c r="E23" s="661"/>
      <c r="F23" s="142"/>
      <c r="G23" s="142"/>
      <c r="H23" s="198"/>
      <c r="I23" s="140"/>
      <c r="J23" s="1"/>
      <c r="K23" s="208" t="str">
        <f t="shared" si="0"/>
        <v/>
      </c>
      <c r="L23" s="209" t="str">
        <f t="shared" si="1"/>
        <v/>
      </c>
      <c r="M23" s="209" t="str">
        <f t="shared" si="2"/>
        <v/>
      </c>
      <c r="N23" s="209" t="str">
        <f t="shared" si="3"/>
        <v/>
      </c>
      <c r="O23" s="209" t="str">
        <f t="shared" si="4"/>
        <v/>
      </c>
      <c r="P23" s="209" t="str">
        <f t="shared" si="5"/>
        <v/>
      </c>
      <c r="Q23" s="209" t="str">
        <f t="shared" si="6"/>
        <v/>
      </c>
      <c r="R23" s="209" t="str">
        <f t="shared" si="7"/>
        <v/>
      </c>
      <c r="S23" s="209" t="str">
        <f t="shared" si="8"/>
        <v/>
      </c>
      <c r="T23" s="209" t="str">
        <f t="shared" si="9"/>
        <v/>
      </c>
      <c r="U23" s="209" t="str">
        <f t="shared" si="10"/>
        <v/>
      </c>
      <c r="V23" s="209" t="str">
        <f t="shared" si="11"/>
        <v/>
      </c>
      <c r="W23" s="209" t="str">
        <f t="shared" si="12"/>
        <v/>
      </c>
      <c r="X23" s="209" t="str">
        <f t="shared" si="13"/>
        <v/>
      </c>
      <c r="Y23" s="209" t="str">
        <f t="shared" si="14"/>
        <v/>
      </c>
      <c r="Z23" s="209" t="str">
        <f t="shared" si="15"/>
        <v/>
      </c>
      <c r="AA23" s="209" t="str">
        <f t="shared" si="16"/>
        <v/>
      </c>
      <c r="AB23" s="209" t="str">
        <f t="shared" si="17"/>
        <v/>
      </c>
      <c r="AC23" s="209" t="str">
        <f t="shared" si="18"/>
        <v/>
      </c>
      <c r="AD23" s="209" t="str">
        <f t="shared" si="19"/>
        <v/>
      </c>
      <c r="AE23" s="209" t="str">
        <f t="shared" si="20"/>
        <v/>
      </c>
      <c r="AF23" s="209" t="str">
        <f t="shared" si="21"/>
        <v/>
      </c>
      <c r="AG23" s="209" t="str">
        <f t="shared" si="22"/>
        <v/>
      </c>
      <c r="AH23" s="209" t="str">
        <f t="shared" si="23"/>
        <v/>
      </c>
      <c r="AI23" s="209" t="str">
        <f t="shared" si="24"/>
        <v/>
      </c>
      <c r="AJ23" s="209" t="str">
        <f t="shared" si="25"/>
        <v/>
      </c>
      <c r="AK23" s="209" t="str">
        <f t="shared" si="26"/>
        <v/>
      </c>
      <c r="AL23" s="209" t="str">
        <f t="shared" si="27"/>
        <v/>
      </c>
      <c r="AM23" s="209" t="str">
        <f t="shared" si="28"/>
        <v/>
      </c>
      <c r="AN23" s="209" t="str">
        <f t="shared" si="29"/>
        <v/>
      </c>
    </row>
    <row r="24" spans="1:40" ht="13.5" customHeight="1" x14ac:dyDescent="0.2">
      <c r="A24" s="672"/>
      <c r="B24" s="673"/>
      <c r="C24" s="674"/>
      <c r="D24" s="675"/>
      <c r="E24" s="671"/>
      <c r="F24" s="143"/>
      <c r="G24" s="143"/>
      <c r="H24" s="199"/>
      <c r="I24" s="139"/>
      <c r="J24" s="1"/>
      <c r="K24" s="208" t="str">
        <f t="shared" si="0"/>
        <v/>
      </c>
      <c r="L24" s="209" t="str">
        <f t="shared" si="1"/>
        <v/>
      </c>
      <c r="M24" s="209" t="str">
        <f t="shared" si="2"/>
        <v/>
      </c>
      <c r="N24" s="209" t="str">
        <f t="shared" si="3"/>
        <v/>
      </c>
      <c r="O24" s="209" t="str">
        <f t="shared" si="4"/>
        <v/>
      </c>
      <c r="P24" s="209" t="str">
        <f t="shared" si="5"/>
        <v/>
      </c>
      <c r="Q24" s="209" t="str">
        <f t="shared" si="6"/>
        <v/>
      </c>
      <c r="R24" s="209" t="str">
        <f t="shared" si="7"/>
        <v/>
      </c>
      <c r="S24" s="209" t="str">
        <f t="shared" si="8"/>
        <v/>
      </c>
      <c r="T24" s="209" t="str">
        <f t="shared" si="9"/>
        <v/>
      </c>
      <c r="U24" s="209" t="str">
        <f t="shared" si="10"/>
        <v/>
      </c>
      <c r="V24" s="209" t="str">
        <f t="shared" si="11"/>
        <v/>
      </c>
      <c r="W24" s="209" t="str">
        <f t="shared" si="12"/>
        <v/>
      </c>
      <c r="X24" s="209" t="str">
        <f t="shared" si="13"/>
        <v/>
      </c>
      <c r="Y24" s="209" t="str">
        <f t="shared" si="14"/>
        <v/>
      </c>
      <c r="Z24" s="209" t="str">
        <f t="shared" si="15"/>
        <v/>
      </c>
      <c r="AA24" s="209" t="str">
        <f t="shared" si="16"/>
        <v/>
      </c>
      <c r="AB24" s="209" t="str">
        <f t="shared" si="17"/>
        <v/>
      </c>
      <c r="AC24" s="209" t="str">
        <f t="shared" si="18"/>
        <v/>
      </c>
      <c r="AD24" s="209" t="str">
        <f t="shared" si="19"/>
        <v/>
      </c>
      <c r="AE24" s="209" t="str">
        <f t="shared" si="20"/>
        <v/>
      </c>
      <c r="AF24" s="209" t="str">
        <f t="shared" si="21"/>
        <v/>
      </c>
      <c r="AG24" s="209" t="str">
        <f t="shared" si="22"/>
        <v/>
      </c>
      <c r="AH24" s="209" t="str">
        <f t="shared" si="23"/>
        <v/>
      </c>
      <c r="AI24" s="209" t="str">
        <f t="shared" si="24"/>
        <v/>
      </c>
      <c r="AJ24" s="209" t="str">
        <f t="shared" si="25"/>
        <v/>
      </c>
      <c r="AK24" s="209" t="str">
        <f t="shared" si="26"/>
        <v/>
      </c>
      <c r="AL24" s="209" t="str">
        <f t="shared" si="27"/>
        <v/>
      </c>
      <c r="AM24" s="209" t="str">
        <f t="shared" si="28"/>
        <v/>
      </c>
      <c r="AN24" s="209" t="str">
        <f t="shared" si="29"/>
        <v/>
      </c>
    </row>
    <row r="25" spans="1:40" ht="13.5" customHeight="1" x14ac:dyDescent="0.2">
      <c r="A25" s="669"/>
      <c r="B25" s="666"/>
      <c r="C25" s="663"/>
      <c r="D25" s="657"/>
      <c r="E25" s="660"/>
      <c r="F25" s="141"/>
      <c r="G25" s="141"/>
      <c r="H25" s="197"/>
      <c r="I25" s="137"/>
      <c r="J25" s="1"/>
      <c r="K25" s="208" t="str">
        <f t="shared" si="0"/>
        <v/>
      </c>
      <c r="L25" s="209" t="str">
        <f t="shared" si="1"/>
        <v/>
      </c>
      <c r="M25" s="209" t="str">
        <f t="shared" si="2"/>
        <v/>
      </c>
      <c r="N25" s="209" t="str">
        <f t="shared" si="3"/>
        <v/>
      </c>
      <c r="O25" s="209" t="str">
        <f t="shared" si="4"/>
        <v/>
      </c>
      <c r="P25" s="209" t="str">
        <f t="shared" si="5"/>
        <v/>
      </c>
      <c r="Q25" s="209" t="str">
        <f t="shared" si="6"/>
        <v/>
      </c>
      <c r="R25" s="209" t="str">
        <f t="shared" si="7"/>
        <v/>
      </c>
      <c r="S25" s="209" t="str">
        <f t="shared" si="8"/>
        <v/>
      </c>
      <c r="T25" s="209" t="str">
        <f t="shared" si="9"/>
        <v/>
      </c>
      <c r="U25" s="209" t="str">
        <f t="shared" si="10"/>
        <v/>
      </c>
      <c r="V25" s="209" t="str">
        <f t="shared" si="11"/>
        <v/>
      </c>
      <c r="W25" s="209" t="str">
        <f t="shared" si="12"/>
        <v/>
      </c>
      <c r="X25" s="209" t="str">
        <f t="shared" si="13"/>
        <v/>
      </c>
      <c r="Y25" s="209" t="str">
        <f t="shared" si="14"/>
        <v/>
      </c>
      <c r="Z25" s="209" t="str">
        <f t="shared" si="15"/>
        <v/>
      </c>
      <c r="AA25" s="209" t="str">
        <f t="shared" si="16"/>
        <v/>
      </c>
      <c r="AB25" s="209" t="str">
        <f t="shared" si="17"/>
        <v/>
      </c>
      <c r="AC25" s="209" t="str">
        <f t="shared" si="18"/>
        <v/>
      </c>
      <c r="AD25" s="209" t="str">
        <f t="shared" si="19"/>
        <v/>
      </c>
      <c r="AE25" s="209" t="str">
        <f t="shared" si="20"/>
        <v/>
      </c>
      <c r="AF25" s="209" t="str">
        <f t="shared" si="21"/>
        <v/>
      </c>
      <c r="AG25" s="209" t="str">
        <f t="shared" si="22"/>
        <v/>
      </c>
      <c r="AH25" s="209" t="str">
        <f t="shared" si="23"/>
        <v/>
      </c>
      <c r="AI25" s="209" t="str">
        <f t="shared" si="24"/>
        <v/>
      </c>
      <c r="AJ25" s="209" t="str">
        <f t="shared" si="25"/>
        <v/>
      </c>
      <c r="AK25" s="209" t="str">
        <f t="shared" si="26"/>
        <v/>
      </c>
      <c r="AL25" s="209" t="str">
        <f t="shared" si="27"/>
        <v/>
      </c>
      <c r="AM25" s="209" t="str">
        <f t="shared" si="28"/>
        <v/>
      </c>
      <c r="AN25" s="209" t="str">
        <f t="shared" si="29"/>
        <v/>
      </c>
    </row>
    <row r="26" spans="1:40" ht="13.5" customHeight="1" x14ac:dyDescent="0.2">
      <c r="A26" s="669"/>
      <c r="B26" s="666"/>
      <c r="C26" s="663"/>
      <c r="D26" s="657"/>
      <c r="E26" s="660"/>
      <c r="F26" s="141"/>
      <c r="G26" s="141"/>
      <c r="H26" s="197"/>
      <c r="I26" s="137"/>
      <c r="J26" s="1"/>
      <c r="K26" s="208" t="str">
        <f t="shared" si="0"/>
        <v/>
      </c>
      <c r="L26" s="209" t="str">
        <f t="shared" si="1"/>
        <v/>
      </c>
      <c r="M26" s="209" t="str">
        <f t="shared" si="2"/>
        <v/>
      </c>
      <c r="N26" s="209" t="str">
        <f t="shared" si="3"/>
        <v/>
      </c>
      <c r="O26" s="209" t="str">
        <f t="shared" si="4"/>
        <v/>
      </c>
      <c r="P26" s="209" t="str">
        <f t="shared" si="5"/>
        <v/>
      </c>
      <c r="Q26" s="209" t="str">
        <f t="shared" si="6"/>
        <v/>
      </c>
      <c r="R26" s="209" t="str">
        <f t="shared" si="7"/>
        <v/>
      </c>
      <c r="S26" s="209" t="str">
        <f t="shared" si="8"/>
        <v/>
      </c>
      <c r="T26" s="209" t="str">
        <f t="shared" si="9"/>
        <v/>
      </c>
      <c r="U26" s="209" t="str">
        <f t="shared" si="10"/>
        <v/>
      </c>
      <c r="V26" s="209" t="str">
        <f t="shared" si="11"/>
        <v/>
      </c>
      <c r="W26" s="209" t="str">
        <f t="shared" si="12"/>
        <v/>
      </c>
      <c r="X26" s="209" t="str">
        <f t="shared" si="13"/>
        <v/>
      </c>
      <c r="Y26" s="209" t="str">
        <f t="shared" si="14"/>
        <v/>
      </c>
      <c r="Z26" s="209" t="str">
        <f t="shared" si="15"/>
        <v/>
      </c>
      <c r="AA26" s="209" t="str">
        <f t="shared" si="16"/>
        <v/>
      </c>
      <c r="AB26" s="209" t="str">
        <f t="shared" si="17"/>
        <v/>
      </c>
      <c r="AC26" s="209" t="str">
        <f t="shared" si="18"/>
        <v/>
      </c>
      <c r="AD26" s="209" t="str">
        <f t="shared" si="19"/>
        <v/>
      </c>
      <c r="AE26" s="209" t="str">
        <f t="shared" si="20"/>
        <v/>
      </c>
      <c r="AF26" s="209" t="str">
        <f t="shared" si="21"/>
        <v/>
      </c>
      <c r="AG26" s="209" t="str">
        <f t="shared" si="22"/>
        <v/>
      </c>
      <c r="AH26" s="209" t="str">
        <f t="shared" si="23"/>
        <v/>
      </c>
      <c r="AI26" s="209" t="str">
        <f t="shared" si="24"/>
        <v/>
      </c>
      <c r="AJ26" s="209" t="str">
        <f t="shared" si="25"/>
        <v/>
      </c>
      <c r="AK26" s="209" t="str">
        <f t="shared" si="26"/>
        <v/>
      </c>
      <c r="AL26" s="209" t="str">
        <f t="shared" si="27"/>
        <v/>
      </c>
      <c r="AM26" s="209" t="str">
        <f t="shared" si="28"/>
        <v/>
      </c>
      <c r="AN26" s="209" t="str">
        <f t="shared" si="29"/>
        <v/>
      </c>
    </row>
    <row r="27" spans="1:40" ht="13.5" customHeight="1" x14ac:dyDescent="0.2">
      <c r="A27" s="669"/>
      <c r="B27" s="666"/>
      <c r="C27" s="663"/>
      <c r="D27" s="657"/>
      <c r="E27" s="660"/>
      <c r="F27" s="141"/>
      <c r="G27" s="141"/>
      <c r="H27" s="197"/>
      <c r="I27" s="137"/>
      <c r="J27" s="1"/>
      <c r="K27" s="208" t="str">
        <f t="shared" si="0"/>
        <v/>
      </c>
      <c r="L27" s="209" t="str">
        <f t="shared" si="1"/>
        <v/>
      </c>
      <c r="M27" s="209" t="str">
        <f t="shared" si="2"/>
        <v/>
      </c>
      <c r="N27" s="209" t="str">
        <f t="shared" si="3"/>
        <v/>
      </c>
      <c r="O27" s="209" t="str">
        <f t="shared" si="4"/>
        <v/>
      </c>
      <c r="P27" s="209" t="str">
        <f t="shared" si="5"/>
        <v/>
      </c>
      <c r="Q27" s="209" t="str">
        <f t="shared" si="6"/>
        <v/>
      </c>
      <c r="R27" s="209" t="str">
        <f t="shared" si="7"/>
        <v/>
      </c>
      <c r="S27" s="209" t="str">
        <f t="shared" si="8"/>
        <v/>
      </c>
      <c r="T27" s="209" t="str">
        <f t="shared" si="9"/>
        <v/>
      </c>
      <c r="U27" s="209" t="str">
        <f t="shared" si="10"/>
        <v/>
      </c>
      <c r="V27" s="209" t="str">
        <f t="shared" si="11"/>
        <v/>
      </c>
      <c r="W27" s="209" t="str">
        <f t="shared" si="12"/>
        <v/>
      </c>
      <c r="X27" s="209" t="str">
        <f t="shared" si="13"/>
        <v/>
      </c>
      <c r="Y27" s="209" t="str">
        <f t="shared" si="14"/>
        <v/>
      </c>
      <c r="Z27" s="209" t="str">
        <f t="shared" si="15"/>
        <v/>
      </c>
      <c r="AA27" s="209" t="str">
        <f t="shared" si="16"/>
        <v/>
      </c>
      <c r="AB27" s="209" t="str">
        <f t="shared" si="17"/>
        <v/>
      </c>
      <c r="AC27" s="209" t="str">
        <f t="shared" si="18"/>
        <v/>
      </c>
      <c r="AD27" s="209" t="str">
        <f t="shared" si="19"/>
        <v/>
      </c>
      <c r="AE27" s="209" t="str">
        <f t="shared" si="20"/>
        <v/>
      </c>
      <c r="AF27" s="209" t="str">
        <f t="shared" si="21"/>
        <v/>
      </c>
      <c r="AG27" s="209" t="str">
        <f t="shared" si="22"/>
        <v/>
      </c>
      <c r="AH27" s="209" t="str">
        <f t="shared" si="23"/>
        <v/>
      </c>
      <c r="AI27" s="209" t="str">
        <f t="shared" si="24"/>
        <v/>
      </c>
      <c r="AJ27" s="209" t="str">
        <f t="shared" si="25"/>
        <v/>
      </c>
      <c r="AK27" s="209" t="str">
        <f t="shared" si="26"/>
        <v/>
      </c>
      <c r="AL27" s="209" t="str">
        <f t="shared" si="27"/>
        <v/>
      </c>
      <c r="AM27" s="209" t="str">
        <f t="shared" si="28"/>
        <v/>
      </c>
      <c r="AN27" s="209" t="str">
        <f t="shared" si="29"/>
        <v/>
      </c>
    </row>
    <row r="28" spans="1:40" ht="13.5" customHeight="1" x14ac:dyDescent="0.2">
      <c r="A28" s="669"/>
      <c r="B28" s="666"/>
      <c r="C28" s="663"/>
      <c r="D28" s="657"/>
      <c r="E28" s="660"/>
      <c r="F28" s="141"/>
      <c r="G28" s="141"/>
      <c r="H28" s="197"/>
      <c r="I28" s="137"/>
      <c r="J28" s="1"/>
      <c r="K28" s="208" t="str">
        <f t="shared" si="0"/>
        <v/>
      </c>
      <c r="L28" s="209" t="str">
        <f t="shared" si="1"/>
        <v/>
      </c>
      <c r="M28" s="209" t="str">
        <f t="shared" si="2"/>
        <v/>
      </c>
      <c r="N28" s="209" t="str">
        <f t="shared" si="3"/>
        <v/>
      </c>
      <c r="O28" s="209" t="str">
        <f t="shared" si="4"/>
        <v/>
      </c>
      <c r="P28" s="209" t="str">
        <f t="shared" si="5"/>
        <v/>
      </c>
      <c r="Q28" s="209" t="str">
        <f t="shared" si="6"/>
        <v/>
      </c>
      <c r="R28" s="209" t="str">
        <f t="shared" si="7"/>
        <v/>
      </c>
      <c r="S28" s="209" t="str">
        <f t="shared" si="8"/>
        <v/>
      </c>
      <c r="T28" s="209" t="str">
        <f t="shared" si="9"/>
        <v/>
      </c>
      <c r="U28" s="209" t="str">
        <f t="shared" si="10"/>
        <v/>
      </c>
      <c r="V28" s="209" t="str">
        <f t="shared" si="11"/>
        <v/>
      </c>
      <c r="W28" s="209" t="str">
        <f t="shared" si="12"/>
        <v/>
      </c>
      <c r="X28" s="209" t="str">
        <f t="shared" si="13"/>
        <v/>
      </c>
      <c r="Y28" s="209" t="str">
        <f t="shared" si="14"/>
        <v/>
      </c>
      <c r="Z28" s="209" t="str">
        <f t="shared" si="15"/>
        <v/>
      </c>
      <c r="AA28" s="209" t="str">
        <f t="shared" si="16"/>
        <v/>
      </c>
      <c r="AB28" s="209" t="str">
        <f t="shared" si="17"/>
        <v/>
      </c>
      <c r="AC28" s="209" t="str">
        <f t="shared" si="18"/>
        <v/>
      </c>
      <c r="AD28" s="209" t="str">
        <f t="shared" si="19"/>
        <v/>
      </c>
      <c r="AE28" s="209" t="str">
        <f t="shared" si="20"/>
        <v/>
      </c>
      <c r="AF28" s="209" t="str">
        <f t="shared" si="21"/>
        <v/>
      </c>
      <c r="AG28" s="209" t="str">
        <f t="shared" si="22"/>
        <v/>
      </c>
      <c r="AH28" s="209" t="str">
        <f t="shared" si="23"/>
        <v/>
      </c>
      <c r="AI28" s="209" t="str">
        <f t="shared" si="24"/>
        <v/>
      </c>
      <c r="AJ28" s="209" t="str">
        <f t="shared" si="25"/>
        <v/>
      </c>
      <c r="AK28" s="209" t="str">
        <f t="shared" si="26"/>
        <v/>
      </c>
      <c r="AL28" s="209" t="str">
        <f t="shared" si="27"/>
        <v/>
      </c>
      <c r="AM28" s="209" t="str">
        <f t="shared" si="28"/>
        <v/>
      </c>
      <c r="AN28" s="209" t="str">
        <f t="shared" si="29"/>
        <v/>
      </c>
    </row>
    <row r="29" spans="1:40" ht="13.5" customHeight="1" thickBot="1" x14ac:dyDescent="0.25">
      <c r="A29" s="670"/>
      <c r="B29" s="667"/>
      <c r="C29" s="664"/>
      <c r="D29" s="658"/>
      <c r="E29" s="661"/>
      <c r="F29" s="142"/>
      <c r="G29" s="142"/>
      <c r="H29" s="198"/>
      <c r="I29" s="140"/>
      <c r="J29" s="1"/>
      <c r="K29" s="208" t="str">
        <f t="shared" si="0"/>
        <v/>
      </c>
      <c r="L29" s="209" t="str">
        <f t="shared" si="1"/>
        <v/>
      </c>
      <c r="M29" s="209" t="str">
        <f t="shared" si="2"/>
        <v/>
      </c>
      <c r="N29" s="209" t="str">
        <f t="shared" si="3"/>
        <v/>
      </c>
      <c r="O29" s="209" t="str">
        <f t="shared" si="4"/>
        <v/>
      </c>
      <c r="P29" s="209" t="str">
        <f t="shared" si="5"/>
        <v/>
      </c>
      <c r="Q29" s="209" t="str">
        <f t="shared" si="6"/>
        <v/>
      </c>
      <c r="R29" s="209" t="str">
        <f t="shared" si="7"/>
        <v/>
      </c>
      <c r="S29" s="209" t="str">
        <f t="shared" si="8"/>
        <v/>
      </c>
      <c r="T29" s="209" t="str">
        <f t="shared" si="9"/>
        <v/>
      </c>
      <c r="U29" s="209" t="str">
        <f t="shared" si="10"/>
        <v/>
      </c>
      <c r="V29" s="209" t="str">
        <f t="shared" si="11"/>
        <v/>
      </c>
      <c r="W29" s="209" t="str">
        <f t="shared" si="12"/>
        <v/>
      </c>
      <c r="X29" s="209" t="str">
        <f t="shared" si="13"/>
        <v/>
      </c>
      <c r="Y29" s="209" t="str">
        <f t="shared" si="14"/>
        <v/>
      </c>
      <c r="Z29" s="209" t="str">
        <f t="shared" si="15"/>
        <v/>
      </c>
      <c r="AA29" s="209" t="str">
        <f t="shared" si="16"/>
        <v/>
      </c>
      <c r="AB29" s="209" t="str">
        <f t="shared" si="17"/>
        <v/>
      </c>
      <c r="AC29" s="209" t="str">
        <f t="shared" si="18"/>
        <v/>
      </c>
      <c r="AD29" s="209" t="str">
        <f t="shared" si="19"/>
        <v/>
      </c>
      <c r="AE29" s="209" t="str">
        <f t="shared" si="20"/>
        <v/>
      </c>
      <c r="AF29" s="209" t="str">
        <f t="shared" si="21"/>
        <v/>
      </c>
      <c r="AG29" s="209" t="str">
        <f t="shared" si="22"/>
        <v/>
      </c>
      <c r="AH29" s="209" t="str">
        <f t="shared" si="23"/>
        <v/>
      </c>
      <c r="AI29" s="209" t="str">
        <f t="shared" si="24"/>
        <v/>
      </c>
      <c r="AJ29" s="209" t="str">
        <f t="shared" si="25"/>
        <v/>
      </c>
      <c r="AK29" s="209" t="str">
        <f t="shared" si="26"/>
        <v/>
      </c>
      <c r="AL29" s="209" t="str">
        <f t="shared" si="27"/>
        <v/>
      </c>
      <c r="AM29" s="209" t="str">
        <f t="shared" si="28"/>
        <v/>
      </c>
      <c r="AN29" s="209" t="str">
        <f t="shared" si="29"/>
        <v/>
      </c>
    </row>
    <row r="30" spans="1:40" ht="13.5" customHeight="1" x14ac:dyDescent="0.2">
      <c r="A30" s="672"/>
      <c r="B30" s="673"/>
      <c r="C30" s="674"/>
      <c r="D30" s="675"/>
      <c r="E30" s="671"/>
      <c r="F30" s="143"/>
      <c r="G30" s="143"/>
      <c r="H30" s="199"/>
      <c r="I30" s="139"/>
      <c r="J30" s="1"/>
      <c r="K30" s="208" t="str">
        <f t="shared" si="0"/>
        <v/>
      </c>
      <c r="L30" s="209" t="str">
        <f t="shared" si="1"/>
        <v/>
      </c>
      <c r="M30" s="209" t="str">
        <f t="shared" si="2"/>
        <v/>
      </c>
      <c r="N30" s="209" t="str">
        <f t="shared" si="3"/>
        <v/>
      </c>
      <c r="O30" s="209" t="str">
        <f t="shared" si="4"/>
        <v/>
      </c>
      <c r="P30" s="209" t="str">
        <f t="shared" si="5"/>
        <v/>
      </c>
      <c r="Q30" s="209" t="str">
        <f t="shared" si="6"/>
        <v/>
      </c>
      <c r="R30" s="209" t="str">
        <f t="shared" si="7"/>
        <v/>
      </c>
      <c r="S30" s="209" t="str">
        <f t="shared" si="8"/>
        <v/>
      </c>
      <c r="T30" s="209" t="str">
        <f t="shared" si="9"/>
        <v/>
      </c>
      <c r="U30" s="209" t="str">
        <f t="shared" si="10"/>
        <v/>
      </c>
      <c r="V30" s="209" t="str">
        <f t="shared" si="11"/>
        <v/>
      </c>
      <c r="W30" s="209" t="str">
        <f t="shared" si="12"/>
        <v/>
      </c>
      <c r="X30" s="209" t="str">
        <f t="shared" si="13"/>
        <v/>
      </c>
      <c r="Y30" s="209" t="str">
        <f t="shared" si="14"/>
        <v/>
      </c>
      <c r="Z30" s="209" t="str">
        <f t="shared" si="15"/>
        <v/>
      </c>
      <c r="AA30" s="209" t="str">
        <f t="shared" si="16"/>
        <v/>
      </c>
      <c r="AB30" s="209" t="str">
        <f t="shared" si="17"/>
        <v/>
      </c>
      <c r="AC30" s="209" t="str">
        <f t="shared" si="18"/>
        <v/>
      </c>
      <c r="AD30" s="209" t="str">
        <f t="shared" si="19"/>
        <v/>
      </c>
      <c r="AE30" s="209" t="str">
        <f t="shared" si="20"/>
        <v/>
      </c>
      <c r="AF30" s="209" t="str">
        <f t="shared" si="21"/>
        <v/>
      </c>
      <c r="AG30" s="209" t="str">
        <f t="shared" si="22"/>
        <v/>
      </c>
      <c r="AH30" s="209" t="str">
        <f t="shared" si="23"/>
        <v/>
      </c>
      <c r="AI30" s="209" t="str">
        <f t="shared" si="24"/>
        <v/>
      </c>
      <c r="AJ30" s="209" t="str">
        <f t="shared" si="25"/>
        <v/>
      </c>
      <c r="AK30" s="209" t="str">
        <f t="shared" si="26"/>
        <v/>
      </c>
      <c r="AL30" s="209" t="str">
        <f t="shared" si="27"/>
        <v/>
      </c>
      <c r="AM30" s="209" t="str">
        <f t="shared" si="28"/>
        <v/>
      </c>
      <c r="AN30" s="209" t="str">
        <f t="shared" si="29"/>
        <v/>
      </c>
    </row>
    <row r="31" spans="1:40" ht="13.5" customHeight="1" x14ac:dyDescent="0.2">
      <c r="A31" s="669"/>
      <c r="B31" s="666"/>
      <c r="C31" s="663"/>
      <c r="D31" s="657"/>
      <c r="E31" s="660"/>
      <c r="F31" s="141"/>
      <c r="G31" s="141"/>
      <c r="H31" s="197"/>
      <c r="I31" s="137"/>
      <c r="J31" s="1"/>
      <c r="K31" s="208" t="str">
        <f t="shared" si="0"/>
        <v/>
      </c>
      <c r="L31" s="209" t="str">
        <f t="shared" si="1"/>
        <v/>
      </c>
      <c r="M31" s="209" t="str">
        <f t="shared" si="2"/>
        <v/>
      </c>
      <c r="N31" s="209" t="str">
        <f t="shared" si="3"/>
        <v/>
      </c>
      <c r="O31" s="209" t="str">
        <f t="shared" si="4"/>
        <v/>
      </c>
      <c r="P31" s="209" t="str">
        <f t="shared" si="5"/>
        <v/>
      </c>
      <c r="Q31" s="209" t="str">
        <f t="shared" si="6"/>
        <v/>
      </c>
      <c r="R31" s="209" t="str">
        <f t="shared" si="7"/>
        <v/>
      </c>
      <c r="S31" s="209" t="str">
        <f t="shared" si="8"/>
        <v/>
      </c>
      <c r="T31" s="209" t="str">
        <f t="shared" si="9"/>
        <v/>
      </c>
      <c r="U31" s="209" t="str">
        <f t="shared" si="10"/>
        <v/>
      </c>
      <c r="V31" s="209" t="str">
        <f t="shared" si="11"/>
        <v/>
      </c>
      <c r="W31" s="209" t="str">
        <f t="shared" si="12"/>
        <v/>
      </c>
      <c r="X31" s="209" t="str">
        <f t="shared" si="13"/>
        <v/>
      </c>
      <c r="Y31" s="209" t="str">
        <f t="shared" si="14"/>
        <v/>
      </c>
      <c r="Z31" s="209" t="str">
        <f t="shared" si="15"/>
        <v/>
      </c>
      <c r="AA31" s="209" t="str">
        <f t="shared" si="16"/>
        <v/>
      </c>
      <c r="AB31" s="209" t="str">
        <f t="shared" si="17"/>
        <v/>
      </c>
      <c r="AC31" s="209" t="str">
        <f t="shared" si="18"/>
        <v/>
      </c>
      <c r="AD31" s="209" t="str">
        <f t="shared" si="19"/>
        <v/>
      </c>
      <c r="AE31" s="209" t="str">
        <f t="shared" si="20"/>
        <v/>
      </c>
      <c r="AF31" s="209" t="str">
        <f t="shared" si="21"/>
        <v/>
      </c>
      <c r="AG31" s="209" t="str">
        <f t="shared" si="22"/>
        <v/>
      </c>
      <c r="AH31" s="209" t="str">
        <f t="shared" si="23"/>
        <v/>
      </c>
      <c r="AI31" s="209" t="str">
        <f t="shared" si="24"/>
        <v/>
      </c>
      <c r="AJ31" s="209" t="str">
        <f t="shared" si="25"/>
        <v/>
      </c>
      <c r="AK31" s="209" t="str">
        <f t="shared" si="26"/>
        <v/>
      </c>
      <c r="AL31" s="209" t="str">
        <f t="shared" si="27"/>
        <v/>
      </c>
      <c r="AM31" s="209" t="str">
        <f t="shared" si="28"/>
        <v/>
      </c>
      <c r="AN31" s="209" t="str">
        <f t="shared" si="29"/>
        <v/>
      </c>
    </row>
    <row r="32" spans="1:40" ht="13.5" customHeight="1" x14ac:dyDescent="0.2">
      <c r="A32" s="669"/>
      <c r="B32" s="666"/>
      <c r="C32" s="663"/>
      <c r="D32" s="657"/>
      <c r="E32" s="660"/>
      <c r="F32" s="141"/>
      <c r="G32" s="141"/>
      <c r="H32" s="197"/>
      <c r="I32" s="137"/>
      <c r="J32" s="1"/>
      <c r="K32" s="208" t="str">
        <f t="shared" si="0"/>
        <v/>
      </c>
      <c r="L32" s="209" t="str">
        <f t="shared" si="1"/>
        <v/>
      </c>
      <c r="M32" s="209" t="str">
        <f t="shared" si="2"/>
        <v/>
      </c>
      <c r="N32" s="209" t="str">
        <f t="shared" si="3"/>
        <v/>
      </c>
      <c r="O32" s="209" t="str">
        <f t="shared" si="4"/>
        <v/>
      </c>
      <c r="P32" s="209" t="str">
        <f t="shared" si="5"/>
        <v/>
      </c>
      <c r="Q32" s="209" t="str">
        <f t="shared" si="6"/>
        <v/>
      </c>
      <c r="R32" s="209" t="str">
        <f t="shared" si="7"/>
        <v/>
      </c>
      <c r="S32" s="209" t="str">
        <f t="shared" si="8"/>
        <v/>
      </c>
      <c r="T32" s="209" t="str">
        <f t="shared" si="9"/>
        <v/>
      </c>
      <c r="U32" s="209" t="str">
        <f t="shared" si="10"/>
        <v/>
      </c>
      <c r="V32" s="209" t="str">
        <f t="shared" si="11"/>
        <v/>
      </c>
      <c r="W32" s="209" t="str">
        <f t="shared" si="12"/>
        <v/>
      </c>
      <c r="X32" s="209" t="str">
        <f t="shared" si="13"/>
        <v/>
      </c>
      <c r="Y32" s="209" t="str">
        <f t="shared" si="14"/>
        <v/>
      </c>
      <c r="Z32" s="209" t="str">
        <f t="shared" si="15"/>
        <v/>
      </c>
      <c r="AA32" s="209" t="str">
        <f t="shared" si="16"/>
        <v/>
      </c>
      <c r="AB32" s="209" t="str">
        <f t="shared" si="17"/>
        <v/>
      </c>
      <c r="AC32" s="209" t="str">
        <f t="shared" si="18"/>
        <v/>
      </c>
      <c r="AD32" s="209" t="str">
        <f t="shared" si="19"/>
        <v/>
      </c>
      <c r="AE32" s="209" t="str">
        <f t="shared" si="20"/>
        <v/>
      </c>
      <c r="AF32" s="209" t="str">
        <f t="shared" si="21"/>
        <v/>
      </c>
      <c r="AG32" s="209" t="str">
        <f t="shared" si="22"/>
        <v/>
      </c>
      <c r="AH32" s="209" t="str">
        <f t="shared" si="23"/>
        <v/>
      </c>
      <c r="AI32" s="209" t="str">
        <f t="shared" si="24"/>
        <v/>
      </c>
      <c r="AJ32" s="209" t="str">
        <f t="shared" si="25"/>
        <v/>
      </c>
      <c r="AK32" s="209" t="str">
        <f t="shared" si="26"/>
        <v/>
      </c>
      <c r="AL32" s="209" t="str">
        <f t="shared" si="27"/>
        <v/>
      </c>
      <c r="AM32" s="209" t="str">
        <f t="shared" si="28"/>
        <v/>
      </c>
      <c r="AN32" s="209" t="str">
        <f t="shared" si="29"/>
        <v/>
      </c>
    </row>
    <row r="33" spans="1:40" ht="13.5" customHeight="1" x14ac:dyDescent="0.2">
      <c r="A33" s="669"/>
      <c r="B33" s="666"/>
      <c r="C33" s="663"/>
      <c r="D33" s="657"/>
      <c r="E33" s="660"/>
      <c r="F33" s="141"/>
      <c r="G33" s="141"/>
      <c r="H33" s="197"/>
      <c r="I33" s="137"/>
      <c r="J33" s="1"/>
      <c r="K33" s="208" t="str">
        <f t="shared" si="0"/>
        <v/>
      </c>
      <c r="L33" s="209" t="str">
        <f t="shared" si="1"/>
        <v/>
      </c>
      <c r="M33" s="209" t="str">
        <f t="shared" si="2"/>
        <v/>
      </c>
      <c r="N33" s="209" t="str">
        <f t="shared" si="3"/>
        <v/>
      </c>
      <c r="O33" s="209" t="str">
        <f t="shared" si="4"/>
        <v/>
      </c>
      <c r="P33" s="209" t="str">
        <f t="shared" si="5"/>
        <v/>
      </c>
      <c r="Q33" s="209" t="str">
        <f t="shared" si="6"/>
        <v/>
      </c>
      <c r="R33" s="209" t="str">
        <f t="shared" si="7"/>
        <v/>
      </c>
      <c r="S33" s="209" t="str">
        <f t="shared" si="8"/>
        <v/>
      </c>
      <c r="T33" s="209" t="str">
        <f t="shared" si="9"/>
        <v/>
      </c>
      <c r="U33" s="209" t="str">
        <f t="shared" si="10"/>
        <v/>
      </c>
      <c r="V33" s="209" t="str">
        <f t="shared" si="11"/>
        <v/>
      </c>
      <c r="W33" s="209" t="str">
        <f t="shared" si="12"/>
        <v/>
      </c>
      <c r="X33" s="209" t="str">
        <f t="shared" si="13"/>
        <v/>
      </c>
      <c r="Y33" s="209" t="str">
        <f t="shared" si="14"/>
        <v/>
      </c>
      <c r="Z33" s="209" t="str">
        <f t="shared" si="15"/>
        <v/>
      </c>
      <c r="AA33" s="209" t="str">
        <f t="shared" si="16"/>
        <v/>
      </c>
      <c r="AB33" s="209" t="str">
        <f t="shared" si="17"/>
        <v/>
      </c>
      <c r="AC33" s="209" t="str">
        <f t="shared" si="18"/>
        <v/>
      </c>
      <c r="AD33" s="209" t="str">
        <f t="shared" si="19"/>
        <v/>
      </c>
      <c r="AE33" s="209" t="str">
        <f t="shared" si="20"/>
        <v/>
      </c>
      <c r="AF33" s="209" t="str">
        <f t="shared" si="21"/>
        <v/>
      </c>
      <c r="AG33" s="209" t="str">
        <f t="shared" si="22"/>
        <v/>
      </c>
      <c r="AH33" s="209" t="str">
        <f t="shared" si="23"/>
        <v/>
      </c>
      <c r="AI33" s="209" t="str">
        <f t="shared" si="24"/>
        <v/>
      </c>
      <c r="AJ33" s="209" t="str">
        <f t="shared" si="25"/>
        <v/>
      </c>
      <c r="AK33" s="209" t="str">
        <f t="shared" si="26"/>
        <v/>
      </c>
      <c r="AL33" s="209" t="str">
        <f t="shared" si="27"/>
        <v/>
      </c>
      <c r="AM33" s="209" t="str">
        <f t="shared" si="28"/>
        <v/>
      </c>
      <c r="AN33" s="209" t="str">
        <f t="shared" si="29"/>
        <v/>
      </c>
    </row>
    <row r="34" spans="1:40" ht="13.5" customHeight="1" x14ac:dyDescent="0.2">
      <c r="A34" s="669"/>
      <c r="B34" s="666"/>
      <c r="C34" s="663"/>
      <c r="D34" s="657"/>
      <c r="E34" s="660"/>
      <c r="F34" s="141"/>
      <c r="G34" s="141"/>
      <c r="H34" s="197"/>
      <c r="I34" s="137"/>
      <c r="J34" s="1"/>
      <c r="K34" s="208" t="str">
        <f t="shared" si="0"/>
        <v/>
      </c>
      <c r="L34" s="209" t="str">
        <f t="shared" si="1"/>
        <v/>
      </c>
      <c r="M34" s="209" t="str">
        <f t="shared" si="2"/>
        <v/>
      </c>
      <c r="N34" s="209" t="str">
        <f t="shared" si="3"/>
        <v/>
      </c>
      <c r="O34" s="209" t="str">
        <f t="shared" si="4"/>
        <v/>
      </c>
      <c r="P34" s="209" t="str">
        <f t="shared" si="5"/>
        <v/>
      </c>
      <c r="Q34" s="209" t="str">
        <f t="shared" si="6"/>
        <v/>
      </c>
      <c r="R34" s="209" t="str">
        <f t="shared" si="7"/>
        <v/>
      </c>
      <c r="S34" s="209" t="str">
        <f t="shared" si="8"/>
        <v/>
      </c>
      <c r="T34" s="209" t="str">
        <f t="shared" si="9"/>
        <v/>
      </c>
      <c r="U34" s="209" t="str">
        <f t="shared" si="10"/>
        <v/>
      </c>
      <c r="V34" s="209" t="str">
        <f t="shared" si="11"/>
        <v/>
      </c>
      <c r="W34" s="209" t="str">
        <f t="shared" si="12"/>
        <v/>
      </c>
      <c r="X34" s="209" t="str">
        <f t="shared" si="13"/>
        <v/>
      </c>
      <c r="Y34" s="209" t="str">
        <f t="shared" si="14"/>
        <v/>
      </c>
      <c r="Z34" s="209" t="str">
        <f t="shared" si="15"/>
        <v/>
      </c>
      <c r="AA34" s="209" t="str">
        <f t="shared" si="16"/>
        <v/>
      </c>
      <c r="AB34" s="209" t="str">
        <f t="shared" si="17"/>
        <v/>
      </c>
      <c r="AC34" s="209" t="str">
        <f t="shared" si="18"/>
        <v/>
      </c>
      <c r="AD34" s="209" t="str">
        <f t="shared" si="19"/>
        <v/>
      </c>
      <c r="AE34" s="209" t="str">
        <f t="shared" si="20"/>
        <v/>
      </c>
      <c r="AF34" s="209" t="str">
        <f t="shared" si="21"/>
        <v/>
      </c>
      <c r="AG34" s="209" t="str">
        <f t="shared" si="22"/>
        <v/>
      </c>
      <c r="AH34" s="209" t="str">
        <f t="shared" si="23"/>
        <v/>
      </c>
      <c r="AI34" s="209" t="str">
        <f t="shared" si="24"/>
        <v/>
      </c>
      <c r="AJ34" s="209" t="str">
        <f t="shared" si="25"/>
        <v/>
      </c>
      <c r="AK34" s="209" t="str">
        <f t="shared" si="26"/>
        <v/>
      </c>
      <c r="AL34" s="209" t="str">
        <f t="shared" si="27"/>
        <v/>
      </c>
      <c r="AM34" s="209" t="str">
        <f t="shared" si="28"/>
        <v/>
      </c>
      <c r="AN34" s="209" t="str">
        <f t="shared" si="29"/>
        <v/>
      </c>
    </row>
    <row r="35" spans="1:40" ht="13.5" customHeight="1" thickBot="1" x14ac:dyDescent="0.25">
      <c r="A35" s="670"/>
      <c r="B35" s="667"/>
      <c r="C35" s="664"/>
      <c r="D35" s="658"/>
      <c r="E35" s="661"/>
      <c r="F35" s="142"/>
      <c r="G35" s="142"/>
      <c r="H35" s="198"/>
      <c r="I35" s="140"/>
      <c r="J35" s="1"/>
      <c r="K35" s="208" t="str">
        <f t="shared" si="0"/>
        <v/>
      </c>
      <c r="L35" s="209" t="str">
        <f t="shared" si="1"/>
        <v/>
      </c>
      <c r="M35" s="209" t="str">
        <f t="shared" si="2"/>
        <v/>
      </c>
      <c r="N35" s="209" t="str">
        <f t="shared" si="3"/>
        <v/>
      </c>
      <c r="O35" s="209" t="str">
        <f t="shared" si="4"/>
        <v/>
      </c>
      <c r="P35" s="209" t="str">
        <f t="shared" si="5"/>
        <v/>
      </c>
      <c r="Q35" s="209" t="str">
        <f t="shared" si="6"/>
        <v/>
      </c>
      <c r="R35" s="209" t="str">
        <f t="shared" si="7"/>
        <v/>
      </c>
      <c r="S35" s="209" t="str">
        <f t="shared" si="8"/>
        <v/>
      </c>
      <c r="T35" s="209" t="str">
        <f t="shared" si="9"/>
        <v/>
      </c>
      <c r="U35" s="209" t="str">
        <f t="shared" si="10"/>
        <v/>
      </c>
      <c r="V35" s="209" t="str">
        <f t="shared" si="11"/>
        <v/>
      </c>
      <c r="W35" s="209" t="str">
        <f t="shared" si="12"/>
        <v/>
      </c>
      <c r="X35" s="209" t="str">
        <f t="shared" si="13"/>
        <v/>
      </c>
      <c r="Y35" s="209" t="str">
        <f t="shared" si="14"/>
        <v/>
      </c>
      <c r="Z35" s="209" t="str">
        <f t="shared" si="15"/>
        <v/>
      </c>
      <c r="AA35" s="209" t="str">
        <f t="shared" si="16"/>
        <v/>
      </c>
      <c r="AB35" s="209" t="str">
        <f t="shared" si="17"/>
        <v/>
      </c>
      <c r="AC35" s="209" t="str">
        <f t="shared" si="18"/>
        <v/>
      </c>
      <c r="AD35" s="209" t="str">
        <f t="shared" si="19"/>
        <v/>
      </c>
      <c r="AE35" s="209" t="str">
        <f t="shared" si="20"/>
        <v/>
      </c>
      <c r="AF35" s="209" t="str">
        <f t="shared" si="21"/>
        <v/>
      </c>
      <c r="AG35" s="209" t="str">
        <f t="shared" si="22"/>
        <v/>
      </c>
      <c r="AH35" s="209" t="str">
        <f t="shared" si="23"/>
        <v/>
      </c>
      <c r="AI35" s="209" t="str">
        <f t="shared" si="24"/>
        <v/>
      </c>
      <c r="AJ35" s="209" t="str">
        <f t="shared" si="25"/>
        <v/>
      </c>
      <c r="AK35" s="209" t="str">
        <f t="shared" si="26"/>
        <v/>
      </c>
      <c r="AL35" s="209" t="str">
        <f t="shared" si="27"/>
        <v/>
      </c>
      <c r="AM35" s="209" t="str">
        <f t="shared" si="28"/>
        <v/>
      </c>
      <c r="AN35" s="209" t="str">
        <f t="shared" si="29"/>
        <v/>
      </c>
    </row>
    <row r="36" spans="1:40" ht="13.5" customHeight="1" x14ac:dyDescent="0.2">
      <c r="A36" s="672"/>
      <c r="B36" s="673"/>
      <c r="C36" s="674"/>
      <c r="D36" s="675"/>
      <c r="E36" s="671"/>
      <c r="F36" s="143"/>
      <c r="G36" s="143"/>
      <c r="H36" s="199"/>
      <c r="I36" s="139"/>
      <c r="J36" s="1"/>
      <c r="K36" s="208" t="str">
        <f t="shared" si="0"/>
        <v/>
      </c>
      <c r="L36" s="209" t="str">
        <f t="shared" si="1"/>
        <v/>
      </c>
      <c r="M36" s="209" t="str">
        <f t="shared" si="2"/>
        <v/>
      </c>
      <c r="N36" s="209" t="str">
        <f t="shared" si="3"/>
        <v/>
      </c>
      <c r="O36" s="209" t="str">
        <f t="shared" si="4"/>
        <v/>
      </c>
      <c r="P36" s="209" t="str">
        <f t="shared" si="5"/>
        <v/>
      </c>
      <c r="Q36" s="209" t="str">
        <f t="shared" si="6"/>
        <v/>
      </c>
      <c r="R36" s="209" t="str">
        <f t="shared" si="7"/>
        <v/>
      </c>
      <c r="S36" s="209" t="str">
        <f t="shared" si="8"/>
        <v/>
      </c>
      <c r="T36" s="209" t="str">
        <f t="shared" si="9"/>
        <v/>
      </c>
      <c r="U36" s="209" t="str">
        <f t="shared" si="10"/>
        <v/>
      </c>
      <c r="V36" s="209" t="str">
        <f t="shared" si="11"/>
        <v/>
      </c>
      <c r="W36" s="209" t="str">
        <f t="shared" si="12"/>
        <v/>
      </c>
      <c r="X36" s="209" t="str">
        <f t="shared" si="13"/>
        <v/>
      </c>
      <c r="Y36" s="209" t="str">
        <f t="shared" si="14"/>
        <v/>
      </c>
      <c r="Z36" s="209" t="str">
        <f t="shared" si="15"/>
        <v/>
      </c>
      <c r="AA36" s="209" t="str">
        <f t="shared" si="16"/>
        <v/>
      </c>
      <c r="AB36" s="209" t="str">
        <f t="shared" si="17"/>
        <v/>
      </c>
      <c r="AC36" s="209" t="str">
        <f t="shared" si="18"/>
        <v/>
      </c>
      <c r="AD36" s="209" t="str">
        <f t="shared" si="19"/>
        <v/>
      </c>
      <c r="AE36" s="209" t="str">
        <f t="shared" si="20"/>
        <v/>
      </c>
      <c r="AF36" s="209" t="str">
        <f t="shared" si="21"/>
        <v/>
      </c>
      <c r="AG36" s="209" t="str">
        <f t="shared" si="22"/>
        <v/>
      </c>
      <c r="AH36" s="209" t="str">
        <f t="shared" si="23"/>
        <v/>
      </c>
      <c r="AI36" s="209" t="str">
        <f t="shared" si="24"/>
        <v/>
      </c>
      <c r="AJ36" s="209" t="str">
        <f t="shared" si="25"/>
        <v/>
      </c>
      <c r="AK36" s="209" t="str">
        <f t="shared" si="26"/>
        <v/>
      </c>
      <c r="AL36" s="209" t="str">
        <f t="shared" si="27"/>
        <v/>
      </c>
      <c r="AM36" s="209" t="str">
        <f t="shared" si="28"/>
        <v/>
      </c>
      <c r="AN36" s="209" t="str">
        <f t="shared" si="29"/>
        <v/>
      </c>
    </row>
    <row r="37" spans="1:40" ht="13.5" customHeight="1" x14ac:dyDescent="0.2">
      <c r="A37" s="669"/>
      <c r="B37" s="666"/>
      <c r="C37" s="663"/>
      <c r="D37" s="657"/>
      <c r="E37" s="660"/>
      <c r="F37" s="141"/>
      <c r="G37" s="141"/>
      <c r="H37" s="197"/>
      <c r="I37" s="137"/>
      <c r="J37" s="1"/>
      <c r="K37" s="208" t="str">
        <f t="shared" si="0"/>
        <v/>
      </c>
      <c r="L37" s="209" t="str">
        <f t="shared" si="1"/>
        <v/>
      </c>
      <c r="M37" s="209" t="str">
        <f t="shared" si="2"/>
        <v/>
      </c>
      <c r="N37" s="209" t="str">
        <f t="shared" si="3"/>
        <v/>
      </c>
      <c r="O37" s="209" t="str">
        <f t="shared" si="4"/>
        <v/>
      </c>
      <c r="P37" s="209" t="str">
        <f t="shared" si="5"/>
        <v/>
      </c>
      <c r="Q37" s="209" t="str">
        <f t="shared" si="6"/>
        <v/>
      </c>
      <c r="R37" s="209" t="str">
        <f t="shared" si="7"/>
        <v/>
      </c>
      <c r="S37" s="209" t="str">
        <f t="shared" si="8"/>
        <v/>
      </c>
      <c r="T37" s="209" t="str">
        <f t="shared" si="9"/>
        <v/>
      </c>
      <c r="U37" s="209" t="str">
        <f t="shared" si="10"/>
        <v/>
      </c>
      <c r="V37" s="209" t="str">
        <f t="shared" si="11"/>
        <v/>
      </c>
      <c r="W37" s="209" t="str">
        <f t="shared" si="12"/>
        <v/>
      </c>
      <c r="X37" s="209" t="str">
        <f t="shared" si="13"/>
        <v/>
      </c>
      <c r="Y37" s="209" t="str">
        <f t="shared" si="14"/>
        <v/>
      </c>
      <c r="Z37" s="209" t="str">
        <f t="shared" si="15"/>
        <v/>
      </c>
      <c r="AA37" s="209" t="str">
        <f t="shared" si="16"/>
        <v/>
      </c>
      <c r="AB37" s="209" t="str">
        <f t="shared" si="17"/>
        <v/>
      </c>
      <c r="AC37" s="209" t="str">
        <f t="shared" si="18"/>
        <v/>
      </c>
      <c r="AD37" s="209" t="str">
        <f t="shared" si="19"/>
        <v/>
      </c>
      <c r="AE37" s="209" t="str">
        <f t="shared" si="20"/>
        <v/>
      </c>
      <c r="AF37" s="209" t="str">
        <f t="shared" si="21"/>
        <v/>
      </c>
      <c r="AG37" s="209" t="str">
        <f t="shared" si="22"/>
        <v/>
      </c>
      <c r="AH37" s="209" t="str">
        <f t="shared" si="23"/>
        <v/>
      </c>
      <c r="AI37" s="209" t="str">
        <f t="shared" si="24"/>
        <v/>
      </c>
      <c r="AJ37" s="209" t="str">
        <f t="shared" si="25"/>
        <v/>
      </c>
      <c r="AK37" s="209" t="str">
        <f t="shared" si="26"/>
        <v/>
      </c>
      <c r="AL37" s="209" t="str">
        <f t="shared" si="27"/>
        <v/>
      </c>
      <c r="AM37" s="209" t="str">
        <f t="shared" si="28"/>
        <v/>
      </c>
      <c r="AN37" s="209" t="str">
        <f t="shared" si="29"/>
        <v/>
      </c>
    </row>
    <row r="38" spans="1:40" ht="13.5" customHeight="1" x14ac:dyDescent="0.2">
      <c r="A38" s="669"/>
      <c r="B38" s="666"/>
      <c r="C38" s="663"/>
      <c r="D38" s="657"/>
      <c r="E38" s="660"/>
      <c r="F38" s="141"/>
      <c r="G38" s="141"/>
      <c r="H38" s="197"/>
      <c r="I38" s="137"/>
      <c r="J38" s="1"/>
      <c r="K38" s="208" t="str">
        <f t="shared" si="0"/>
        <v/>
      </c>
      <c r="L38" s="209" t="str">
        <f t="shared" si="1"/>
        <v/>
      </c>
      <c r="M38" s="209" t="str">
        <f t="shared" si="2"/>
        <v/>
      </c>
      <c r="N38" s="209" t="str">
        <f t="shared" si="3"/>
        <v/>
      </c>
      <c r="O38" s="209" t="str">
        <f t="shared" si="4"/>
        <v/>
      </c>
      <c r="P38" s="209" t="str">
        <f t="shared" si="5"/>
        <v/>
      </c>
      <c r="Q38" s="209" t="str">
        <f t="shared" si="6"/>
        <v/>
      </c>
      <c r="R38" s="209" t="str">
        <f t="shared" si="7"/>
        <v/>
      </c>
      <c r="S38" s="209" t="str">
        <f t="shared" si="8"/>
        <v/>
      </c>
      <c r="T38" s="209" t="str">
        <f t="shared" si="9"/>
        <v/>
      </c>
      <c r="U38" s="209" t="str">
        <f t="shared" si="10"/>
        <v/>
      </c>
      <c r="V38" s="209" t="str">
        <f t="shared" si="11"/>
        <v/>
      </c>
      <c r="W38" s="209" t="str">
        <f t="shared" si="12"/>
        <v/>
      </c>
      <c r="X38" s="209" t="str">
        <f t="shared" si="13"/>
        <v/>
      </c>
      <c r="Y38" s="209" t="str">
        <f t="shared" si="14"/>
        <v/>
      </c>
      <c r="Z38" s="209" t="str">
        <f t="shared" si="15"/>
        <v/>
      </c>
      <c r="AA38" s="209" t="str">
        <f t="shared" si="16"/>
        <v/>
      </c>
      <c r="AB38" s="209" t="str">
        <f t="shared" si="17"/>
        <v/>
      </c>
      <c r="AC38" s="209" t="str">
        <f t="shared" si="18"/>
        <v/>
      </c>
      <c r="AD38" s="209" t="str">
        <f t="shared" si="19"/>
        <v/>
      </c>
      <c r="AE38" s="209" t="str">
        <f t="shared" si="20"/>
        <v/>
      </c>
      <c r="AF38" s="209" t="str">
        <f t="shared" si="21"/>
        <v/>
      </c>
      <c r="AG38" s="209" t="str">
        <f t="shared" si="22"/>
        <v/>
      </c>
      <c r="AH38" s="209" t="str">
        <f t="shared" si="23"/>
        <v/>
      </c>
      <c r="AI38" s="209" t="str">
        <f t="shared" si="24"/>
        <v/>
      </c>
      <c r="AJ38" s="209" t="str">
        <f t="shared" si="25"/>
        <v/>
      </c>
      <c r="AK38" s="209" t="str">
        <f t="shared" si="26"/>
        <v/>
      </c>
      <c r="AL38" s="209" t="str">
        <f t="shared" si="27"/>
        <v/>
      </c>
      <c r="AM38" s="209" t="str">
        <f t="shared" si="28"/>
        <v/>
      </c>
      <c r="AN38" s="209" t="str">
        <f t="shared" si="29"/>
        <v/>
      </c>
    </row>
    <row r="39" spans="1:40" ht="13.5" customHeight="1" x14ac:dyDescent="0.2">
      <c r="A39" s="669"/>
      <c r="B39" s="666"/>
      <c r="C39" s="663"/>
      <c r="D39" s="657"/>
      <c r="E39" s="660"/>
      <c r="F39" s="141"/>
      <c r="G39" s="141"/>
      <c r="H39" s="197"/>
      <c r="I39" s="137"/>
      <c r="J39" s="1"/>
      <c r="K39" s="208" t="str">
        <f t="shared" si="0"/>
        <v/>
      </c>
      <c r="L39" s="209" t="str">
        <f t="shared" si="1"/>
        <v/>
      </c>
      <c r="M39" s="209" t="str">
        <f t="shared" si="2"/>
        <v/>
      </c>
      <c r="N39" s="209" t="str">
        <f t="shared" si="3"/>
        <v/>
      </c>
      <c r="O39" s="209" t="str">
        <f t="shared" si="4"/>
        <v/>
      </c>
      <c r="P39" s="209" t="str">
        <f t="shared" si="5"/>
        <v/>
      </c>
      <c r="Q39" s="209" t="str">
        <f t="shared" si="6"/>
        <v/>
      </c>
      <c r="R39" s="209" t="str">
        <f t="shared" si="7"/>
        <v/>
      </c>
      <c r="S39" s="209" t="str">
        <f t="shared" si="8"/>
        <v/>
      </c>
      <c r="T39" s="209" t="str">
        <f t="shared" si="9"/>
        <v/>
      </c>
      <c r="U39" s="209" t="str">
        <f t="shared" si="10"/>
        <v/>
      </c>
      <c r="V39" s="209" t="str">
        <f t="shared" si="11"/>
        <v/>
      </c>
      <c r="W39" s="209" t="str">
        <f t="shared" si="12"/>
        <v/>
      </c>
      <c r="X39" s="209" t="str">
        <f t="shared" si="13"/>
        <v/>
      </c>
      <c r="Y39" s="209" t="str">
        <f t="shared" si="14"/>
        <v/>
      </c>
      <c r="Z39" s="209" t="str">
        <f t="shared" si="15"/>
        <v/>
      </c>
      <c r="AA39" s="209" t="str">
        <f t="shared" si="16"/>
        <v/>
      </c>
      <c r="AB39" s="209" t="str">
        <f t="shared" si="17"/>
        <v/>
      </c>
      <c r="AC39" s="209" t="str">
        <f t="shared" si="18"/>
        <v/>
      </c>
      <c r="AD39" s="209" t="str">
        <f t="shared" si="19"/>
        <v/>
      </c>
      <c r="AE39" s="209" t="str">
        <f t="shared" si="20"/>
        <v/>
      </c>
      <c r="AF39" s="209" t="str">
        <f t="shared" si="21"/>
        <v/>
      </c>
      <c r="AG39" s="209" t="str">
        <f t="shared" si="22"/>
        <v/>
      </c>
      <c r="AH39" s="209" t="str">
        <f t="shared" si="23"/>
        <v/>
      </c>
      <c r="AI39" s="209" t="str">
        <f t="shared" si="24"/>
        <v/>
      </c>
      <c r="AJ39" s="209" t="str">
        <f t="shared" si="25"/>
        <v/>
      </c>
      <c r="AK39" s="209" t="str">
        <f t="shared" si="26"/>
        <v/>
      </c>
      <c r="AL39" s="209" t="str">
        <f t="shared" si="27"/>
        <v/>
      </c>
      <c r="AM39" s="209" t="str">
        <f t="shared" si="28"/>
        <v/>
      </c>
      <c r="AN39" s="209" t="str">
        <f t="shared" si="29"/>
        <v/>
      </c>
    </row>
    <row r="40" spans="1:40" ht="13.5" customHeight="1" x14ac:dyDescent="0.2">
      <c r="A40" s="669"/>
      <c r="B40" s="666"/>
      <c r="C40" s="663"/>
      <c r="D40" s="657"/>
      <c r="E40" s="660"/>
      <c r="F40" s="141"/>
      <c r="G40" s="141"/>
      <c r="H40" s="197"/>
      <c r="I40" s="137"/>
      <c r="J40" s="1"/>
      <c r="K40" s="208" t="str">
        <f t="shared" si="0"/>
        <v/>
      </c>
      <c r="L40" s="209" t="str">
        <f t="shared" si="1"/>
        <v/>
      </c>
      <c r="M40" s="209" t="str">
        <f t="shared" si="2"/>
        <v/>
      </c>
      <c r="N40" s="209" t="str">
        <f t="shared" si="3"/>
        <v/>
      </c>
      <c r="O40" s="209" t="str">
        <f t="shared" si="4"/>
        <v/>
      </c>
      <c r="P40" s="209" t="str">
        <f t="shared" si="5"/>
        <v/>
      </c>
      <c r="Q40" s="209" t="str">
        <f t="shared" si="6"/>
        <v/>
      </c>
      <c r="R40" s="209" t="str">
        <f t="shared" si="7"/>
        <v/>
      </c>
      <c r="S40" s="209" t="str">
        <f t="shared" si="8"/>
        <v/>
      </c>
      <c r="T40" s="209" t="str">
        <f t="shared" si="9"/>
        <v/>
      </c>
      <c r="U40" s="209" t="str">
        <f t="shared" si="10"/>
        <v/>
      </c>
      <c r="V40" s="209" t="str">
        <f t="shared" si="11"/>
        <v/>
      </c>
      <c r="W40" s="209" t="str">
        <f t="shared" si="12"/>
        <v/>
      </c>
      <c r="X40" s="209" t="str">
        <f t="shared" si="13"/>
        <v/>
      </c>
      <c r="Y40" s="209" t="str">
        <f t="shared" si="14"/>
        <v/>
      </c>
      <c r="Z40" s="209" t="str">
        <f t="shared" si="15"/>
        <v/>
      </c>
      <c r="AA40" s="209" t="str">
        <f t="shared" si="16"/>
        <v/>
      </c>
      <c r="AB40" s="209" t="str">
        <f t="shared" si="17"/>
        <v/>
      </c>
      <c r="AC40" s="209" t="str">
        <f t="shared" si="18"/>
        <v/>
      </c>
      <c r="AD40" s="209" t="str">
        <f t="shared" si="19"/>
        <v/>
      </c>
      <c r="AE40" s="209" t="str">
        <f t="shared" si="20"/>
        <v/>
      </c>
      <c r="AF40" s="209" t="str">
        <f t="shared" si="21"/>
        <v/>
      </c>
      <c r="AG40" s="209" t="str">
        <f t="shared" si="22"/>
        <v/>
      </c>
      <c r="AH40" s="209" t="str">
        <f t="shared" si="23"/>
        <v/>
      </c>
      <c r="AI40" s="209" t="str">
        <f t="shared" si="24"/>
        <v/>
      </c>
      <c r="AJ40" s="209" t="str">
        <f t="shared" si="25"/>
        <v/>
      </c>
      <c r="AK40" s="209" t="str">
        <f t="shared" si="26"/>
        <v/>
      </c>
      <c r="AL40" s="209" t="str">
        <f t="shared" si="27"/>
        <v/>
      </c>
      <c r="AM40" s="209" t="str">
        <f t="shared" si="28"/>
        <v/>
      </c>
      <c r="AN40" s="209" t="str">
        <f t="shared" si="29"/>
        <v/>
      </c>
    </row>
    <row r="41" spans="1:40" ht="13.5" customHeight="1" thickBot="1" x14ac:dyDescent="0.25">
      <c r="A41" s="670"/>
      <c r="B41" s="667"/>
      <c r="C41" s="664"/>
      <c r="D41" s="658"/>
      <c r="E41" s="661"/>
      <c r="F41" s="142"/>
      <c r="G41" s="142"/>
      <c r="H41" s="198"/>
      <c r="I41" s="140"/>
      <c r="J41" s="1"/>
      <c r="K41" s="208" t="str">
        <f t="shared" si="0"/>
        <v/>
      </c>
      <c r="L41" s="209" t="str">
        <f t="shared" si="1"/>
        <v/>
      </c>
      <c r="M41" s="209" t="str">
        <f t="shared" si="2"/>
        <v/>
      </c>
      <c r="N41" s="209" t="str">
        <f t="shared" si="3"/>
        <v/>
      </c>
      <c r="O41" s="209" t="str">
        <f t="shared" si="4"/>
        <v/>
      </c>
      <c r="P41" s="209" t="str">
        <f t="shared" si="5"/>
        <v/>
      </c>
      <c r="Q41" s="209" t="str">
        <f t="shared" si="6"/>
        <v/>
      </c>
      <c r="R41" s="209" t="str">
        <f t="shared" si="7"/>
        <v/>
      </c>
      <c r="S41" s="209" t="str">
        <f t="shared" si="8"/>
        <v/>
      </c>
      <c r="T41" s="209" t="str">
        <f t="shared" si="9"/>
        <v/>
      </c>
      <c r="U41" s="209" t="str">
        <f t="shared" si="10"/>
        <v/>
      </c>
      <c r="V41" s="209" t="str">
        <f t="shared" si="11"/>
        <v/>
      </c>
      <c r="W41" s="209" t="str">
        <f t="shared" si="12"/>
        <v/>
      </c>
      <c r="X41" s="209" t="str">
        <f t="shared" si="13"/>
        <v/>
      </c>
      <c r="Y41" s="209" t="str">
        <f t="shared" si="14"/>
        <v/>
      </c>
      <c r="Z41" s="209" t="str">
        <f t="shared" si="15"/>
        <v/>
      </c>
      <c r="AA41" s="209" t="str">
        <f t="shared" si="16"/>
        <v/>
      </c>
      <c r="AB41" s="209" t="str">
        <f t="shared" si="17"/>
        <v/>
      </c>
      <c r="AC41" s="209" t="str">
        <f t="shared" si="18"/>
        <v/>
      </c>
      <c r="AD41" s="209" t="str">
        <f t="shared" si="19"/>
        <v/>
      </c>
      <c r="AE41" s="209" t="str">
        <f t="shared" si="20"/>
        <v/>
      </c>
      <c r="AF41" s="209" t="str">
        <f t="shared" si="21"/>
        <v/>
      </c>
      <c r="AG41" s="209" t="str">
        <f t="shared" si="22"/>
        <v/>
      </c>
      <c r="AH41" s="209" t="str">
        <f t="shared" si="23"/>
        <v/>
      </c>
      <c r="AI41" s="209" t="str">
        <f t="shared" si="24"/>
        <v/>
      </c>
      <c r="AJ41" s="209" t="str">
        <f t="shared" si="25"/>
        <v/>
      </c>
      <c r="AK41" s="209" t="str">
        <f t="shared" si="26"/>
        <v/>
      </c>
      <c r="AL41" s="209" t="str">
        <f t="shared" si="27"/>
        <v/>
      </c>
      <c r="AM41" s="209" t="str">
        <f t="shared" si="28"/>
        <v/>
      </c>
      <c r="AN41" s="209" t="str">
        <f t="shared" si="29"/>
        <v/>
      </c>
    </row>
    <row r="42" spans="1:40" ht="13.5" customHeight="1" x14ac:dyDescent="0.2">
      <c r="A42" s="672"/>
      <c r="B42" s="673"/>
      <c r="C42" s="674"/>
      <c r="D42" s="675"/>
      <c r="E42" s="671"/>
      <c r="F42" s="143"/>
      <c r="G42" s="143"/>
      <c r="H42" s="199"/>
      <c r="I42" s="139"/>
      <c r="J42" s="1"/>
      <c r="K42" s="208" t="str">
        <f t="shared" si="0"/>
        <v/>
      </c>
      <c r="L42" s="209" t="str">
        <f t="shared" si="1"/>
        <v/>
      </c>
      <c r="M42" s="209" t="str">
        <f t="shared" si="2"/>
        <v/>
      </c>
      <c r="N42" s="209" t="str">
        <f t="shared" si="3"/>
        <v/>
      </c>
      <c r="O42" s="209" t="str">
        <f t="shared" si="4"/>
        <v/>
      </c>
      <c r="P42" s="209" t="str">
        <f t="shared" si="5"/>
        <v/>
      </c>
      <c r="Q42" s="209" t="str">
        <f t="shared" si="6"/>
        <v/>
      </c>
      <c r="R42" s="209" t="str">
        <f t="shared" si="7"/>
        <v/>
      </c>
      <c r="S42" s="209" t="str">
        <f t="shared" si="8"/>
        <v/>
      </c>
      <c r="T42" s="209" t="str">
        <f t="shared" si="9"/>
        <v/>
      </c>
      <c r="U42" s="209" t="str">
        <f t="shared" si="10"/>
        <v/>
      </c>
      <c r="V42" s="209" t="str">
        <f t="shared" si="11"/>
        <v/>
      </c>
      <c r="W42" s="209" t="str">
        <f t="shared" si="12"/>
        <v/>
      </c>
      <c r="X42" s="209" t="str">
        <f t="shared" si="13"/>
        <v/>
      </c>
      <c r="Y42" s="209" t="str">
        <f t="shared" si="14"/>
        <v/>
      </c>
      <c r="Z42" s="209" t="str">
        <f t="shared" si="15"/>
        <v/>
      </c>
      <c r="AA42" s="209" t="str">
        <f t="shared" si="16"/>
        <v/>
      </c>
      <c r="AB42" s="209" t="str">
        <f t="shared" si="17"/>
        <v/>
      </c>
      <c r="AC42" s="209" t="str">
        <f t="shared" si="18"/>
        <v/>
      </c>
      <c r="AD42" s="209" t="str">
        <f t="shared" si="19"/>
        <v/>
      </c>
      <c r="AE42" s="209" t="str">
        <f t="shared" si="20"/>
        <v/>
      </c>
      <c r="AF42" s="209" t="str">
        <f t="shared" si="21"/>
        <v/>
      </c>
      <c r="AG42" s="209" t="str">
        <f t="shared" si="22"/>
        <v/>
      </c>
      <c r="AH42" s="209" t="str">
        <f t="shared" si="23"/>
        <v/>
      </c>
      <c r="AI42" s="209" t="str">
        <f t="shared" si="24"/>
        <v/>
      </c>
      <c r="AJ42" s="209" t="str">
        <f t="shared" si="25"/>
        <v/>
      </c>
      <c r="AK42" s="209" t="str">
        <f t="shared" si="26"/>
        <v/>
      </c>
      <c r="AL42" s="209" t="str">
        <f t="shared" si="27"/>
        <v/>
      </c>
      <c r="AM42" s="209" t="str">
        <f t="shared" si="28"/>
        <v/>
      </c>
      <c r="AN42" s="209" t="str">
        <f t="shared" si="29"/>
        <v/>
      </c>
    </row>
    <row r="43" spans="1:40" ht="12.75" x14ac:dyDescent="0.2">
      <c r="A43" s="669"/>
      <c r="B43" s="666"/>
      <c r="C43" s="663"/>
      <c r="D43" s="657"/>
      <c r="E43" s="660"/>
      <c r="F43" s="141"/>
      <c r="G43" s="141"/>
      <c r="H43" s="197"/>
      <c r="I43" s="137"/>
      <c r="J43" s="1"/>
      <c r="K43" s="208" t="str">
        <f t="shared" si="0"/>
        <v/>
      </c>
      <c r="L43" s="209" t="str">
        <f t="shared" si="1"/>
        <v/>
      </c>
      <c r="M43" s="209" t="str">
        <f t="shared" si="2"/>
        <v/>
      </c>
      <c r="N43" s="209" t="str">
        <f t="shared" si="3"/>
        <v/>
      </c>
      <c r="O43" s="209" t="str">
        <f t="shared" si="4"/>
        <v/>
      </c>
      <c r="P43" s="209" t="str">
        <f t="shared" si="5"/>
        <v/>
      </c>
      <c r="Q43" s="209" t="str">
        <f t="shared" si="6"/>
        <v/>
      </c>
      <c r="R43" s="209" t="str">
        <f t="shared" si="7"/>
        <v/>
      </c>
      <c r="S43" s="209" t="str">
        <f t="shared" si="8"/>
        <v/>
      </c>
      <c r="T43" s="209" t="str">
        <f t="shared" si="9"/>
        <v/>
      </c>
      <c r="U43" s="209" t="str">
        <f t="shared" si="10"/>
        <v/>
      </c>
      <c r="V43" s="209" t="str">
        <f t="shared" si="11"/>
        <v/>
      </c>
      <c r="W43" s="209" t="str">
        <f t="shared" si="12"/>
        <v/>
      </c>
      <c r="X43" s="209" t="str">
        <f t="shared" si="13"/>
        <v/>
      </c>
      <c r="Y43" s="209" t="str">
        <f t="shared" si="14"/>
        <v/>
      </c>
      <c r="Z43" s="209" t="str">
        <f t="shared" si="15"/>
        <v/>
      </c>
      <c r="AA43" s="209" t="str">
        <f t="shared" si="16"/>
        <v/>
      </c>
      <c r="AB43" s="209" t="str">
        <f t="shared" si="17"/>
        <v/>
      </c>
      <c r="AC43" s="209" t="str">
        <f t="shared" si="18"/>
        <v/>
      </c>
      <c r="AD43" s="209" t="str">
        <f t="shared" si="19"/>
        <v/>
      </c>
      <c r="AE43" s="209" t="str">
        <f t="shared" si="20"/>
        <v/>
      </c>
      <c r="AF43" s="209" t="str">
        <f t="shared" si="21"/>
        <v/>
      </c>
      <c r="AG43" s="209" t="str">
        <f t="shared" si="22"/>
        <v/>
      </c>
      <c r="AH43" s="209" t="str">
        <f t="shared" si="23"/>
        <v/>
      </c>
      <c r="AI43" s="209" t="str">
        <f t="shared" si="24"/>
        <v/>
      </c>
      <c r="AJ43" s="209" t="str">
        <f t="shared" si="25"/>
        <v/>
      </c>
      <c r="AK43" s="209" t="str">
        <f t="shared" si="26"/>
        <v/>
      </c>
      <c r="AL43" s="209" t="str">
        <f t="shared" si="27"/>
        <v/>
      </c>
      <c r="AM43" s="209" t="str">
        <f t="shared" si="28"/>
        <v/>
      </c>
      <c r="AN43" s="209" t="str">
        <f t="shared" si="29"/>
        <v/>
      </c>
    </row>
    <row r="44" spans="1:40" ht="12.75" x14ac:dyDescent="0.2">
      <c r="A44" s="669"/>
      <c r="B44" s="666"/>
      <c r="C44" s="663"/>
      <c r="D44" s="657"/>
      <c r="E44" s="660"/>
      <c r="F44" s="141"/>
      <c r="G44" s="141"/>
      <c r="H44" s="197"/>
      <c r="I44" s="137"/>
      <c r="J44" s="1"/>
      <c r="K44" s="208" t="str">
        <f t="shared" si="0"/>
        <v/>
      </c>
      <c r="L44" s="209" t="str">
        <f t="shared" si="1"/>
        <v/>
      </c>
      <c r="M44" s="209" t="str">
        <f t="shared" si="2"/>
        <v/>
      </c>
      <c r="N44" s="209" t="str">
        <f t="shared" si="3"/>
        <v/>
      </c>
      <c r="O44" s="209" t="str">
        <f t="shared" si="4"/>
        <v/>
      </c>
      <c r="P44" s="209" t="str">
        <f t="shared" si="5"/>
        <v/>
      </c>
      <c r="Q44" s="209" t="str">
        <f t="shared" si="6"/>
        <v/>
      </c>
      <c r="R44" s="209" t="str">
        <f t="shared" si="7"/>
        <v/>
      </c>
      <c r="S44" s="209" t="str">
        <f t="shared" si="8"/>
        <v/>
      </c>
      <c r="T44" s="209" t="str">
        <f t="shared" si="9"/>
        <v/>
      </c>
      <c r="U44" s="209" t="str">
        <f t="shared" si="10"/>
        <v/>
      </c>
      <c r="V44" s="209" t="str">
        <f t="shared" si="11"/>
        <v/>
      </c>
      <c r="W44" s="209" t="str">
        <f t="shared" si="12"/>
        <v/>
      </c>
      <c r="X44" s="209" t="str">
        <f t="shared" si="13"/>
        <v/>
      </c>
      <c r="Y44" s="209" t="str">
        <f t="shared" si="14"/>
        <v/>
      </c>
      <c r="Z44" s="209" t="str">
        <f t="shared" si="15"/>
        <v/>
      </c>
      <c r="AA44" s="209" t="str">
        <f t="shared" si="16"/>
        <v/>
      </c>
      <c r="AB44" s="209" t="str">
        <f t="shared" si="17"/>
        <v/>
      </c>
      <c r="AC44" s="209" t="str">
        <f t="shared" si="18"/>
        <v/>
      </c>
      <c r="AD44" s="209" t="str">
        <f t="shared" si="19"/>
        <v/>
      </c>
      <c r="AE44" s="209" t="str">
        <f t="shared" si="20"/>
        <v/>
      </c>
      <c r="AF44" s="209" t="str">
        <f t="shared" si="21"/>
        <v/>
      </c>
      <c r="AG44" s="209" t="str">
        <f t="shared" si="22"/>
        <v/>
      </c>
      <c r="AH44" s="209" t="str">
        <f t="shared" si="23"/>
        <v/>
      </c>
      <c r="AI44" s="209" t="str">
        <f t="shared" si="24"/>
        <v/>
      </c>
      <c r="AJ44" s="209" t="str">
        <f t="shared" si="25"/>
        <v/>
      </c>
      <c r="AK44" s="209" t="str">
        <f t="shared" si="26"/>
        <v/>
      </c>
      <c r="AL44" s="209" t="str">
        <f t="shared" si="27"/>
        <v/>
      </c>
      <c r="AM44" s="209" t="str">
        <f t="shared" si="28"/>
        <v/>
      </c>
      <c r="AN44" s="209" t="str">
        <f t="shared" si="29"/>
        <v/>
      </c>
    </row>
    <row r="45" spans="1:40" ht="12.75" x14ac:dyDescent="0.2">
      <c r="A45" s="669"/>
      <c r="B45" s="666"/>
      <c r="C45" s="663"/>
      <c r="D45" s="657"/>
      <c r="E45" s="660"/>
      <c r="F45" s="141"/>
      <c r="G45" s="141"/>
      <c r="H45" s="197"/>
      <c r="I45" s="137"/>
      <c r="J45" s="1"/>
      <c r="K45" s="208" t="str">
        <f t="shared" si="0"/>
        <v/>
      </c>
      <c r="L45" s="209" t="str">
        <f t="shared" si="1"/>
        <v/>
      </c>
      <c r="M45" s="209" t="str">
        <f t="shared" si="2"/>
        <v/>
      </c>
      <c r="N45" s="209" t="str">
        <f t="shared" si="3"/>
        <v/>
      </c>
      <c r="O45" s="209" t="str">
        <f t="shared" si="4"/>
        <v/>
      </c>
      <c r="P45" s="209" t="str">
        <f t="shared" si="5"/>
        <v/>
      </c>
      <c r="Q45" s="209" t="str">
        <f t="shared" si="6"/>
        <v/>
      </c>
      <c r="R45" s="209" t="str">
        <f t="shared" si="7"/>
        <v/>
      </c>
      <c r="S45" s="209" t="str">
        <f t="shared" si="8"/>
        <v/>
      </c>
      <c r="T45" s="209" t="str">
        <f t="shared" si="9"/>
        <v/>
      </c>
      <c r="U45" s="209" t="str">
        <f t="shared" si="10"/>
        <v/>
      </c>
      <c r="V45" s="209" t="str">
        <f t="shared" si="11"/>
        <v/>
      </c>
      <c r="W45" s="209" t="str">
        <f t="shared" si="12"/>
        <v/>
      </c>
      <c r="X45" s="209" t="str">
        <f t="shared" si="13"/>
        <v/>
      </c>
      <c r="Y45" s="209" t="str">
        <f t="shared" si="14"/>
        <v/>
      </c>
      <c r="Z45" s="209" t="str">
        <f t="shared" si="15"/>
        <v/>
      </c>
      <c r="AA45" s="209" t="str">
        <f t="shared" si="16"/>
        <v/>
      </c>
      <c r="AB45" s="209" t="str">
        <f t="shared" si="17"/>
        <v/>
      </c>
      <c r="AC45" s="209" t="str">
        <f t="shared" si="18"/>
        <v/>
      </c>
      <c r="AD45" s="209" t="str">
        <f t="shared" si="19"/>
        <v/>
      </c>
      <c r="AE45" s="209" t="str">
        <f t="shared" si="20"/>
        <v/>
      </c>
      <c r="AF45" s="209" t="str">
        <f t="shared" si="21"/>
        <v/>
      </c>
      <c r="AG45" s="209" t="str">
        <f t="shared" si="22"/>
        <v/>
      </c>
      <c r="AH45" s="209" t="str">
        <f t="shared" si="23"/>
        <v/>
      </c>
      <c r="AI45" s="209" t="str">
        <f t="shared" si="24"/>
        <v/>
      </c>
      <c r="AJ45" s="209" t="str">
        <f t="shared" si="25"/>
        <v/>
      </c>
      <c r="AK45" s="209" t="str">
        <f t="shared" si="26"/>
        <v/>
      </c>
      <c r="AL45" s="209" t="str">
        <f t="shared" si="27"/>
        <v/>
      </c>
      <c r="AM45" s="209" t="str">
        <f t="shared" si="28"/>
        <v/>
      </c>
      <c r="AN45" s="209" t="str">
        <f t="shared" si="29"/>
        <v/>
      </c>
    </row>
    <row r="46" spans="1:40" ht="13.5" customHeight="1" x14ac:dyDescent="0.2">
      <c r="A46" s="669"/>
      <c r="B46" s="666"/>
      <c r="C46" s="663"/>
      <c r="D46" s="657"/>
      <c r="E46" s="660"/>
      <c r="F46" s="141"/>
      <c r="G46" s="141"/>
      <c r="H46" s="197"/>
      <c r="I46" s="137"/>
      <c r="J46" s="1"/>
      <c r="K46" s="208" t="str">
        <f t="shared" si="0"/>
        <v/>
      </c>
      <c r="L46" s="209" t="str">
        <f t="shared" si="1"/>
        <v/>
      </c>
      <c r="M46" s="209" t="str">
        <f t="shared" si="2"/>
        <v/>
      </c>
      <c r="N46" s="209" t="str">
        <f t="shared" si="3"/>
        <v/>
      </c>
      <c r="O46" s="209" t="str">
        <f t="shared" si="4"/>
        <v/>
      </c>
      <c r="P46" s="209" t="str">
        <f t="shared" si="5"/>
        <v/>
      </c>
      <c r="Q46" s="209" t="str">
        <f t="shared" si="6"/>
        <v/>
      </c>
      <c r="R46" s="209" t="str">
        <f t="shared" si="7"/>
        <v/>
      </c>
      <c r="S46" s="209" t="str">
        <f t="shared" si="8"/>
        <v/>
      </c>
      <c r="T46" s="209" t="str">
        <f t="shared" si="9"/>
        <v/>
      </c>
      <c r="U46" s="209" t="str">
        <f t="shared" si="10"/>
        <v/>
      </c>
      <c r="V46" s="209" t="str">
        <f t="shared" si="11"/>
        <v/>
      </c>
      <c r="W46" s="209" t="str">
        <f t="shared" si="12"/>
        <v/>
      </c>
      <c r="X46" s="209" t="str">
        <f t="shared" si="13"/>
        <v/>
      </c>
      <c r="Y46" s="209" t="str">
        <f t="shared" si="14"/>
        <v/>
      </c>
      <c r="Z46" s="209" t="str">
        <f t="shared" si="15"/>
        <v/>
      </c>
      <c r="AA46" s="209" t="str">
        <f t="shared" si="16"/>
        <v/>
      </c>
      <c r="AB46" s="209" t="str">
        <f t="shared" si="17"/>
        <v/>
      </c>
      <c r="AC46" s="209" t="str">
        <f t="shared" si="18"/>
        <v/>
      </c>
      <c r="AD46" s="209" t="str">
        <f t="shared" si="19"/>
        <v/>
      </c>
      <c r="AE46" s="209" t="str">
        <f t="shared" si="20"/>
        <v/>
      </c>
      <c r="AF46" s="209" t="str">
        <f t="shared" si="21"/>
        <v/>
      </c>
      <c r="AG46" s="209" t="str">
        <f t="shared" si="22"/>
        <v/>
      </c>
      <c r="AH46" s="209" t="str">
        <f t="shared" si="23"/>
        <v/>
      </c>
      <c r="AI46" s="209" t="str">
        <f t="shared" si="24"/>
        <v/>
      </c>
      <c r="AJ46" s="209" t="str">
        <f t="shared" si="25"/>
        <v/>
      </c>
      <c r="AK46" s="209" t="str">
        <f t="shared" si="26"/>
        <v/>
      </c>
      <c r="AL46" s="209" t="str">
        <f t="shared" si="27"/>
        <v/>
      </c>
      <c r="AM46" s="209" t="str">
        <f t="shared" si="28"/>
        <v/>
      </c>
      <c r="AN46" s="209" t="str">
        <f t="shared" si="29"/>
        <v/>
      </c>
    </row>
    <row r="47" spans="1:40" ht="13.5" customHeight="1" thickBot="1" x14ac:dyDescent="0.25">
      <c r="A47" s="670"/>
      <c r="B47" s="667"/>
      <c r="C47" s="664"/>
      <c r="D47" s="658"/>
      <c r="E47" s="661"/>
      <c r="F47" s="142"/>
      <c r="G47" s="142"/>
      <c r="H47" s="198"/>
      <c r="I47" s="140"/>
      <c r="J47" s="1"/>
      <c r="K47" s="208" t="str">
        <f t="shared" si="0"/>
        <v/>
      </c>
      <c r="L47" s="209" t="str">
        <f t="shared" si="1"/>
        <v/>
      </c>
      <c r="M47" s="209" t="str">
        <f t="shared" si="2"/>
        <v/>
      </c>
      <c r="N47" s="209" t="str">
        <f t="shared" si="3"/>
        <v/>
      </c>
      <c r="O47" s="209" t="str">
        <f t="shared" si="4"/>
        <v/>
      </c>
      <c r="P47" s="209" t="str">
        <f t="shared" si="5"/>
        <v/>
      </c>
      <c r="Q47" s="209" t="str">
        <f t="shared" si="6"/>
        <v/>
      </c>
      <c r="R47" s="209" t="str">
        <f t="shared" si="7"/>
        <v/>
      </c>
      <c r="S47" s="209" t="str">
        <f t="shared" si="8"/>
        <v/>
      </c>
      <c r="T47" s="209" t="str">
        <f t="shared" si="9"/>
        <v/>
      </c>
      <c r="U47" s="209" t="str">
        <f t="shared" si="10"/>
        <v/>
      </c>
      <c r="V47" s="209" t="str">
        <f t="shared" si="11"/>
        <v/>
      </c>
      <c r="W47" s="209" t="str">
        <f t="shared" si="12"/>
        <v/>
      </c>
      <c r="X47" s="209" t="str">
        <f t="shared" si="13"/>
        <v/>
      </c>
      <c r="Y47" s="209" t="str">
        <f t="shared" si="14"/>
        <v/>
      </c>
      <c r="Z47" s="209" t="str">
        <f t="shared" si="15"/>
        <v/>
      </c>
      <c r="AA47" s="209" t="str">
        <f t="shared" si="16"/>
        <v/>
      </c>
      <c r="AB47" s="209" t="str">
        <f t="shared" si="17"/>
        <v/>
      </c>
      <c r="AC47" s="209" t="str">
        <f t="shared" si="18"/>
        <v/>
      </c>
      <c r="AD47" s="209" t="str">
        <f t="shared" si="19"/>
        <v/>
      </c>
      <c r="AE47" s="209" t="str">
        <f t="shared" si="20"/>
        <v/>
      </c>
      <c r="AF47" s="209" t="str">
        <f t="shared" si="21"/>
        <v/>
      </c>
      <c r="AG47" s="209" t="str">
        <f t="shared" si="22"/>
        <v/>
      </c>
      <c r="AH47" s="209" t="str">
        <f t="shared" si="23"/>
        <v/>
      </c>
      <c r="AI47" s="209" t="str">
        <f t="shared" si="24"/>
        <v/>
      </c>
      <c r="AJ47" s="209" t="str">
        <f t="shared" si="25"/>
        <v/>
      </c>
      <c r="AK47" s="209" t="str">
        <f t="shared" si="26"/>
        <v/>
      </c>
      <c r="AL47" s="209" t="str">
        <f t="shared" si="27"/>
        <v/>
      </c>
      <c r="AM47" s="209" t="str">
        <f t="shared" si="28"/>
        <v/>
      </c>
      <c r="AN47" s="209" t="str">
        <f t="shared" si="29"/>
        <v/>
      </c>
    </row>
    <row r="48" spans="1:40" ht="13.5" customHeight="1" x14ac:dyDescent="0.2">
      <c r="A48" s="672"/>
      <c r="B48" s="673"/>
      <c r="C48" s="674"/>
      <c r="D48" s="675"/>
      <c r="E48" s="671"/>
      <c r="F48" s="143"/>
      <c r="G48" s="143"/>
      <c r="H48" s="199"/>
      <c r="I48" s="139"/>
      <c r="J48" s="1"/>
      <c r="K48" s="208" t="str">
        <f t="shared" si="0"/>
        <v/>
      </c>
      <c r="L48" s="209" t="str">
        <f t="shared" si="1"/>
        <v/>
      </c>
      <c r="M48" s="209" t="str">
        <f t="shared" si="2"/>
        <v/>
      </c>
      <c r="N48" s="209" t="str">
        <f t="shared" si="3"/>
        <v/>
      </c>
      <c r="O48" s="209" t="str">
        <f t="shared" si="4"/>
        <v/>
      </c>
      <c r="P48" s="209" t="str">
        <f t="shared" si="5"/>
        <v/>
      </c>
      <c r="Q48" s="209" t="str">
        <f t="shared" si="6"/>
        <v/>
      </c>
      <c r="R48" s="209" t="str">
        <f t="shared" si="7"/>
        <v/>
      </c>
      <c r="S48" s="209" t="str">
        <f t="shared" si="8"/>
        <v/>
      </c>
      <c r="T48" s="209" t="str">
        <f t="shared" si="9"/>
        <v/>
      </c>
      <c r="U48" s="209" t="str">
        <f t="shared" si="10"/>
        <v/>
      </c>
      <c r="V48" s="209" t="str">
        <f t="shared" si="11"/>
        <v/>
      </c>
      <c r="W48" s="209" t="str">
        <f t="shared" si="12"/>
        <v/>
      </c>
      <c r="X48" s="209" t="str">
        <f t="shared" si="13"/>
        <v/>
      </c>
      <c r="Y48" s="209" t="str">
        <f t="shared" si="14"/>
        <v/>
      </c>
      <c r="Z48" s="209" t="str">
        <f t="shared" si="15"/>
        <v/>
      </c>
      <c r="AA48" s="209" t="str">
        <f t="shared" si="16"/>
        <v/>
      </c>
      <c r="AB48" s="209" t="str">
        <f t="shared" si="17"/>
        <v/>
      </c>
      <c r="AC48" s="209" t="str">
        <f t="shared" si="18"/>
        <v/>
      </c>
      <c r="AD48" s="209" t="str">
        <f t="shared" si="19"/>
        <v/>
      </c>
      <c r="AE48" s="209" t="str">
        <f t="shared" si="20"/>
        <v/>
      </c>
      <c r="AF48" s="209" t="str">
        <f t="shared" si="21"/>
        <v/>
      </c>
      <c r="AG48" s="209" t="str">
        <f t="shared" si="22"/>
        <v/>
      </c>
      <c r="AH48" s="209" t="str">
        <f t="shared" si="23"/>
        <v/>
      </c>
      <c r="AI48" s="209" t="str">
        <f t="shared" si="24"/>
        <v/>
      </c>
      <c r="AJ48" s="209" t="str">
        <f t="shared" si="25"/>
        <v/>
      </c>
      <c r="AK48" s="209" t="str">
        <f t="shared" si="26"/>
        <v/>
      </c>
      <c r="AL48" s="209" t="str">
        <f t="shared" si="27"/>
        <v/>
      </c>
      <c r="AM48" s="209" t="str">
        <f t="shared" si="28"/>
        <v/>
      </c>
      <c r="AN48" s="209" t="str">
        <f t="shared" si="29"/>
        <v/>
      </c>
    </row>
    <row r="49" spans="1:40" ht="12.75" x14ac:dyDescent="0.2">
      <c r="A49" s="669"/>
      <c r="B49" s="666"/>
      <c r="C49" s="663"/>
      <c r="D49" s="657"/>
      <c r="E49" s="660"/>
      <c r="F49" s="141"/>
      <c r="G49" s="141"/>
      <c r="H49" s="197"/>
      <c r="I49" s="137"/>
      <c r="J49" s="1"/>
      <c r="K49" s="208" t="str">
        <f t="shared" si="0"/>
        <v/>
      </c>
      <c r="L49" s="209" t="str">
        <f t="shared" si="1"/>
        <v/>
      </c>
      <c r="M49" s="209" t="str">
        <f t="shared" si="2"/>
        <v/>
      </c>
      <c r="N49" s="209" t="str">
        <f t="shared" si="3"/>
        <v/>
      </c>
      <c r="O49" s="209" t="str">
        <f t="shared" si="4"/>
        <v/>
      </c>
      <c r="P49" s="209" t="str">
        <f t="shared" si="5"/>
        <v/>
      </c>
      <c r="Q49" s="209" t="str">
        <f t="shared" si="6"/>
        <v/>
      </c>
      <c r="R49" s="209" t="str">
        <f t="shared" si="7"/>
        <v/>
      </c>
      <c r="S49" s="209" t="str">
        <f t="shared" si="8"/>
        <v/>
      </c>
      <c r="T49" s="209" t="str">
        <f t="shared" si="9"/>
        <v/>
      </c>
      <c r="U49" s="209" t="str">
        <f t="shared" si="10"/>
        <v/>
      </c>
      <c r="V49" s="209" t="str">
        <f t="shared" si="11"/>
        <v/>
      </c>
      <c r="W49" s="209" t="str">
        <f t="shared" si="12"/>
        <v/>
      </c>
      <c r="X49" s="209" t="str">
        <f t="shared" si="13"/>
        <v/>
      </c>
      <c r="Y49" s="209" t="str">
        <f t="shared" si="14"/>
        <v/>
      </c>
      <c r="Z49" s="209" t="str">
        <f t="shared" si="15"/>
        <v/>
      </c>
      <c r="AA49" s="209" t="str">
        <f t="shared" si="16"/>
        <v/>
      </c>
      <c r="AB49" s="209" t="str">
        <f t="shared" si="17"/>
        <v/>
      </c>
      <c r="AC49" s="209" t="str">
        <f t="shared" si="18"/>
        <v/>
      </c>
      <c r="AD49" s="209" t="str">
        <f t="shared" si="19"/>
        <v/>
      </c>
      <c r="AE49" s="209" t="str">
        <f t="shared" si="20"/>
        <v/>
      </c>
      <c r="AF49" s="209" t="str">
        <f t="shared" si="21"/>
        <v/>
      </c>
      <c r="AG49" s="209" t="str">
        <f t="shared" si="22"/>
        <v/>
      </c>
      <c r="AH49" s="209" t="str">
        <f t="shared" si="23"/>
        <v/>
      </c>
      <c r="AI49" s="209" t="str">
        <f t="shared" si="24"/>
        <v/>
      </c>
      <c r="AJ49" s="209" t="str">
        <f t="shared" si="25"/>
        <v/>
      </c>
      <c r="AK49" s="209" t="str">
        <f t="shared" si="26"/>
        <v/>
      </c>
      <c r="AL49" s="209" t="str">
        <f t="shared" si="27"/>
        <v/>
      </c>
      <c r="AM49" s="209" t="str">
        <f t="shared" si="28"/>
        <v/>
      </c>
      <c r="AN49" s="209" t="str">
        <f t="shared" si="29"/>
        <v/>
      </c>
    </row>
    <row r="50" spans="1:40" ht="12.75" x14ac:dyDescent="0.2">
      <c r="A50" s="669"/>
      <c r="B50" s="666"/>
      <c r="C50" s="663"/>
      <c r="D50" s="657"/>
      <c r="E50" s="660"/>
      <c r="F50" s="141"/>
      <c r="G50" s="141"/>
      <c r="H50" s="197"/>
      <c r="I50" s="137"/>
      <c r="J50" s="1"/>
      <c r="K50" s="208" t="str">
        <f t="shared" si="0"/>
        <v/>
      </c>
      <c r="L50" s="209" t="str">
        <f t="shared" si="1"/>
        <v/>
      </c>
      <c r="M50" s="209" t="str">
        <f t="shared" si="2"/>
        <v/>
      </c>
      <c r="N50" s="209" t="str">
        <f t="shared" si="3"/>
        <v/>
      </c>
      <c r="O50" s="209" t="str">
        <f t="shared" si="4"/>
        <v/>
      </c>
      <c r="P50" s="209" t="str">
        <f t="shared" si="5"/>
        <v/>
      </c>
      <c r="Q50" s="209" t="str">
        <f t="shared" si="6"/>
        <v/>
      </c>
      <c r="R50" s="209" t="str">
        <f t="shared" si="7"/>
        <v/>
      </c>
      <c r="S50" s="209" t="str">
        <f t="shared" si="8"/>
        <v/>
      </c>
      <c r="T50" s="209" t="str">
        <f t="shared" si="9"/>
        <v/>
      </c>
      <c r="U50" s="209" t="str">
        <f t="shared" si="10"/>
        <v/>
      </c>
      <c r="V50" s="209" t="str">
        <f t="shared" si="11"/>
        <v/>
      </c>
      <c r="W50" s="209" t="str">
        <f t="shared" si="12"/>
        <v/>
      </c>
      <c r="X50" s="209" t="str">
        <f t="shared" si="13"/>
        <v/>
      </c>
      <c r="Y50" s="209" t="str">
        <f t="shared" si="14"/>
        <v/>
      </c>
      <c r="Z50" s="209" t="str">
        <f t="shared" si="15"/>
        <v/>
      </c>
      <c r="AA50" s="209" t="str">
        <f t="shared" si="16"/>
        <v/>
      </c>
      <c r="AB50" s="209" t="str">
        <f t="shared" si="17"/>
        <v/>
      </c>
      <c r="AC50" s="209" t="str">
        <f t="shared" si="18"/>
        <v/>
      </c>
      <c r="AD50" s="209" t="str">
        <f t="shared" si="19"/>
        <v/>
      </c>
      <c r="AE50" s="209" t="str">
        <f t="shared" si="20"/>
        <v/>
      </c>
      <c r="AF50" s="209" t="str">
        <f t="shared" si="21"/>
        <v/>
      </c>
      <c r="AG50" s="209" t="str">
        <f t="shared" si="22"/>
        <v/>
      </c>
      <c r="AH50" s="209" t="str">
        <f t="shared" si="23"/>
        <v/>
      </c>
      <c r="AI50" s="209" t="str">
        <f t="shared" si="24"/>
        <v/>
      </c>
      <c r="AJ50" s="209" t="str">
        <f t="shared" si="25"/>
        <v/>
      </c>
      <c r="AK50" s="209" t="str">
        <f t="shared" si="26"/>
        <v/>
      </c>
      <c r="AL50" s="209" t="str">
        <f t="shared" si="27"/>
        <v/>
      </c>
      <c r="AM50" s="209" t="str">
        <f t="shared" si="28"/>
        <v/>
      </c>
      <c r="AN50" s="209" t="str">
        <f t="shared" si="29"/>
        <v/>
      </c>
    </row>
    <row r="51" spans="1:40" ht="12.75" x14ac:dyDescent="0.2">
      <c r="A51" s="669"/>
      <c r="B51" s="666"/>
      <c r="C51" s="663"/>
      <c r="D51" s="657"/>
      <c r="E51" s="660"/>
      <c r="F51" s="141"/>
      <c r="G51" s="141"/>
      <c r="H51" s="197"/>
      <c r="I51" s="137"/>
      <c r="J51" s="1"/>
      <c r="K51" s="208" t="str">
        <f t="shared" si="0"/>
        <v/>
      </c>
      <c r="L51" s="209" t="str">
        <f t="shared" si="1"/>
        <v/>
      </c>
      <c r="M51" s="209" t="str">
        <f t="shared" si="2"/>
        <v/>
      </c>
      <c r="N51" s="209" t="str">
        <f t="shared" si="3"/>
        <v/>
      </c>
      <c r="O51" s="209" t="str">
        <f t="shared" si="4"/>
        <v/>
      </c>
      <c r="P51" s="209" t="str">
        <f t="shared" si="5"/>
        <v/>
      </c>
      <c r="Q51" s="209" t="str">
        <f t="shared" si="6"/>
        <v/>
      </c>
      <c r="R51" s="209" t="str">
        <f t="shared" si="7"/>
        <v/>
      </c>
      <c r="S51" s="209" t="str">
        <f t="shared" si="8"/>
        <v/>
      </c>
      <c r="T51" s="209" t="str">
        <f t="shared" si="9"/>
        <v/>
      </c>
      <c r="U51" s="209" t="str">
        <f t="shared" si="10"/>
        <v/>
      </c>
      <c r="V51" s="209" t="str">
        <f t="shared" si="11"/>
        <v/>
      </c>
      <c r="W51" s="209" t="str">
        <f t="shared" si="12"/>
        <v/>
      </c>
      <c r="X51" s="209" t="str">
        <f t="shared" si="13"/>
        <v/>
      </c>
      <c r="Y51" s="209" t="str">
        <f t="shared" si="14"/>
        <v/>
      </c>
      <c r="Z51" s="209" t="str">
        <f t="shared" si="15"/>
        <v/>
      </c>
      <c r="AA51" s="209" t="str">
        <f t="shared" si="16"/>
        <v/>
      </c>
      <c r="AB51" s="209" t="str">
        <f t="shared" si="17"/>
        <v/>
      </c>
      <c r="AC51" s="209" t="str">
        <f t="shared" si="18"/>
        <v/>
      </c>
      <c r="AD51" s="209" t="str">
        <f t="shared" si="19"/>
        <v/>
      </c>
      <c r="AE51" s="209" t="str">
        <f t="shared" si="20"/>
        <v/>
      </c>
      <c r="AF51" s="209" t="str">
        <f t="shared" si="21"/>
        <v/>
      </c>
      <c r="AG51" s="209" t="str">
        <f t="shared" si="22"/>
        <v/>
      </c>
      <c r="AH51" s="209" t="str">
        <f t="shared" si="23"/>
        <v/>
      </c>
      <c r="AI51" s="209" t="str">
        <f t="shared" si="24"/>
        <v/>
      </c>
      <c r="AJ51" s="209" t="str">
        <f t="shared" si="25"/>
        <v/>
      </c>
      <c r="AK51" s="209" t="str">
        <f t="shared" si="26"/>
        <v/>
      </c>
      <c r="AL51" s="209" t="str">
        <f t="shared" si="27"/>
        <v/>
      </c>
      <c r="AM51" s="209" t="str">
        <f t="shared" si="28"/>
        <v/>
      </c>
      <c r="AN51" s="209" t="str">
        <f t="shared" si="29"/>
        <v/>
      </c>
    </row>
    <row r="52" spans="1:40" ht="13.5" customHeight="1" x14ac:dyDescent="0.2">
      <c r="A52" s="669"/>
      <c r="B52" s="666"/>
      <c r="C52" s="663"/>
      <c r="D52" s="657"/>
      <c r="E52" s="660"/>
      <c r="F52" s="141"/>
      <c r="G52" s="141"/>
      <c r="H52" s="197"/>
      <c r="I52" s="137"/>
      <c r="J52" s="1"/>
      <c r="K52" s="208" t="str">
        <f t="shared" si="0"/>
        <v/>
      </c>
      <c r="L52" s="209" t="str">
        <f t="shared" si="1"/>
        <v/>
      </c>
      <c r="M52" s="209" t="str">
        <f t="shared" si="2"/>
        <v/>
      </c>
      <c r="N52" s="209" t="str">
        <f t="shared" si="3"/>
        <v/>
      </c>
      <c r="O52" s="209" t="str">
        <f t="shared" si="4"/>
        <v/>
      </c>
      <c r="P52" s="209" t="str">
        <f t="shared" si="5"/>
        <v/>
      </c>
      <c r="Q52" s="209" t="str">
        <f t="shared" si="6"/>
        <v/>
      </c>
      <c r="R52" s="209" t="str">
        <f t="shared" si="7"/>
        <v/>
      </c>
      <c r="S52" s="209" t="str">
        <f t="shared" si="8"/>
        <v/>
      </c>
      <c r="T52" s="209" t="str">
        <f t="shared" si="9"/>
        <v/>
      </c>
      <c r="U52" s="209" t="str">
        <f t="shared" si="10"/>
        <v/>
      </c>
      <c r="V52" s="209" t="str">
        <f t="shared" si="11"/>
        <v/>
      </c>
      <c r="W52" s="209" t="str">
        <f t="shared" si="12"/>
        <v/>
      </c>
      <c r="X52" s="209" t="str">
        <f t="shared" si="13"/>
        <v/>
      </c>
      <c r="Y52" s="209" t="str">
        <f t="shared" si="14"/>
        <v/>
      </c>
      <c r="Z52" s="209" t="str">
        <f t="shared" si="15"/>
        <v/>
      </c>
      <c r="AA52" s="209" t="str">
        <f t="shared" si="16"/>
        <v/>
      </c>
      <c r="AB52" s="209" t="str">
        <f t="shared" si="17"/>
        <v/>
      </c>
      <c r="AC52" s="209" t="str">
        <f t="shared" si="18"/>
        <v/>
      </c>
      <c r="AD52" s="209" t="str">
        <f t="shared" si="19"/>
        <v/>
      </c>
      <c r="AE52" s="209" t="str">
        <f t="shared" si="20"/>
        <v/>
      </c>
      <c r="AF52" s="209" t="str">
        <f t="shared" si="21"/>
        <v/>
      </c>
      <c r="AG52" s="209" t="str">
        <f t="shared" si="22"/>
        <v/>
      </c>
      <c r="AH52" s="209" t="str">
        <f t="shared" si="23"/>
        <v/>
      </c>
      <c r="AI52" s="209" t="str">
        <f t="shared" si="24"/>
        <v/>
      </c>
      <c r="AJ52" s="209" t="str">
        <f t="shared" si="25"/>
        <v/>
      </c>
      <c r="AK52" s="209" t="str">
        <f t="shared" si="26"/>
        <v/>
      </c>
      <c r="AL52" s="209" t="str">
        <f t="shared" si="27"/>
        <v/>
      </c>
      <c r="AM52" s="209" t="str">
        <f t="shared" si="28"/>
        <v/>
      </c>
      <c r="AN52" s="209" t="str">
        <f t="shared" si="29"/>
        <v/>
      </c>
    </row>
    <row r="53" spans="1:40" ht="13.5" customHeight="1" thickBot="1" x14ac:dyDescent="0.25">
      <c r="A53" s="670"/>
      <c r="B53" s="667"/>
      <c r="C53" s="664"/>
      <c r="D53" s="658"/>
      <c r="E53" s="661"/>
      <c r="F53" s="142"/>
      <c r="G53" s="142"/>
      <c r="H53" s="198"/>
      <c r="I53" s="140"/>
      <c r="J53" s="1"/>
      <c r="K53" s="208" t="str">
        <f t="shared" si="0"/>
        <v/>
      </c>
      <c r="L53" s="209" t="str">
        <f t="shared" si="1"/>
        <v/>
      </c>
      <c r="M53" s="209" t="str">
        <f t="shared" si="2"/>
        <v/>
      </c>
      <c r="N53" s="209" t="str">
        <f t="shared" si="3"/>
        <v/>
      </c>
      <c r="O53" s="209" t="str">
        <f t="shared" si="4"/>
        <v/>
      </c>
      <c r="P53" s="209" t="str">
        <f t="shared" si="5"/>
        <v/>
      </c>
      <c r="Q53" s="209" t="str">
        <f t="shared" si="6"/>
        <v/>
      </c>
      <c r="R53" s="209" t="str">
        <f t="shared" si="7"/>
        <v/>
      </c>
      <c r="S53" s="209" t="str">
        <f t="shared" si="8"/>
        <v/>
      </c>
      <c r="T53" s="209" t="str">
        <f t="shared" si="9"/>
        <v/>
      </c>
      <c r="U53" s="209" t="str">
        <f t="shared" si="10"/>
        <v/>
      </c>
      <c r="V53" s="209" t="str">
        <f t="shared" si="11"/>
        <v/>
      </c>
      <c r="W53" s="209" t="str">
        <f t="shared" si="12"/>
        <v/>
      </c>
      <c r="X53" s="209" t="str">
        <f t="shared" si="13"/>
        <v/>
      </c>
      <c r="Y53" s="209" t="str">
        <f t="shared" si="14"/>
        <v/>
      </c>
      <c r="Z53" s="209" t="str">
        <f t="shared" si="15"/>
        <v/>
      </c>
      <c r="AA53" s="209" t="str">
        <f t="shared" si="16"/>
        <v/>
      </c>
      <c r="AB53" s="209" t="str">
        <f t="shared" si="17"/>
        <v/>
      </c>
      <c r="AC53" s="209" t="str">
        <f t="shared" si="18"/>
        <v/>
      </c>
      <c r="AD53" s="209" t="str">
        <f t="shared" si="19"/>
        <v/>
      </c>
      <c r="AE53" s="209" t="str">
        <f t="shared" si="20"/>
        <v/>
      </c>
      <c r="AF53" s="209" t="str">
        <f t="shared" si="21"/>
        <v/>
      </c>
      <c r="AG53" s="209" t="str">
        <f t="shared" si="22"/>
        <v/>
      </c>
      <c r="AH53" s="209" t="str">
        <f t="shared" si="23"/>
        <v/>
      </c>
      <c r="AI53" s="209" t="str">
        <f t="shared" si="24"/>
        <v/>
      </c>
      <c r="AJ53" s="209" t="str">
        <f t="shared" si="25"/>
        <v/>
      </c>
      <c r="AK53" s="209" t="str">
        <f t="shared" si="26"/>
        <v/>
      </c>
      <c r="AL53" s="209" t="str">
        <f t="shared" si="27"/>
        <v/>
      </c>
      <c r="AM53" s="209" t="str">
        <f t="shared" si="28"/>
        <v/>
      </c>
      <c r="AN53" s="209" t="str">
        <f t="shared" si="29"/>
        <v/>
      </c>
    </row>
    <row r="54" spans="1:40" ht="13.5" customHeight="1" x14ac:dyDescent="0.2">
      <c r="A54" s="672"/>
      <c r="B54" s="673"/>
      <c r="C54" s="674"/>
      <c r="D54" s="675"/>
      <c r="E54" s="671"/>
      <c r="F54" s="143"/>
      <c r="G54" s="143"/>
      <c r="H54" s="199"/>
      <c r="I54" s="139"/>
      <c r="J54" s="1"/>
      <c r="K54" s="208" t="str">
        <f t="shared" si="0"/>
        <v/>
      </c>
      <c r="L54" s="209" t="str">
        <f t="shared" si="1"/>
        <v/>
      </c>
      <c r="M54" s="209" t="str">
        <f t="shared" si="2"/>
        <v/>
      </c>
      <c r="N54" s="209" t="str">
        <f t="shared" si="3"/>
        <v/>
      </c>
      <c r="O54" s="209" t="str">
        <f t="shared" si="4"/>
        <v/>
      </c>
      <c r="P54" s="209" t="str">
        <f t="shared" si="5"/>
        <v/>
      </c>
      <c r="Q54" s="209" t="str">
        <f t="shared" si="6"/>
        <v/>
      </c>
      <c r="R54" s="209" t="str">
        <f t="shared" si="7"/>
        <v/>
      </c>
      <c r="S54" s="209" t="str">
        <f t="shared" si="8"/>
        <v/>
      </c>
      <c r="T54" s="209" t="str">
        <f t="shared" si="9"/>
        <v/>
      </c>
      <c r="U54" s="209" t="str">
        <f t="shared" si="10"/>
        <v/>
      </c>
      <c r="V54" s="209" t="str">
        <f t="shared" si="11"/>
        <v/>
      </c>
      <c r="W54" s="209" t="str">
        <f t="shared" si="12"/>
        <v/>
      </c>
      <c r="X54" s="209" t="str">
        <f t="shared" si="13"/>
        <v/>
      </c>
      <c r="Y54" s="209" t="str">
        <f t="shared" si="14"/>
        <v/>
      </c>
      <c r="Z54" s="209" t="str">
        <f t="shared" si="15"/>
        <v/>
      </c>
      <c r="AA54" s="209" t="str">
        <f t="shared" si="16"/>
        <v/>
      </c>
      <c r="AB54" s="209" t="str">
        <f t="shared" si="17"/>
        <v/>
      </c>
      <c r="AC54" s="209" t="str">
        <f t="shared" si="18"/>
        <v/>
      </c>
      <c r="AD54" s="209" t="str">
        <f t="shared" si="19"/>
        <v/>
      </c>
      <c r="AE54" s="209" t="str">
        <f t="shared" si="20"/>
        <v/>
      </c>
      <c r="AF54" s="209" t="str">
        <f t="shared" si="21"/>
        <v/>
      </c>
      <c r="AG54" s="209" t="str">
        <f t="shared" si="22"/>
        <v/>
      </c>
      <c r="AH54" s="209" t="str">
        <f t="shared" si="23"/>
        <v/>
      </c>
      <c r="AI54" s="209" t="str">
        <f t="shared" si="24"/>
        <v/>
      </c>
      <c r="AJ54" s="209" t="str">
        <f t="shared" si="25"/>
        <v/>
      </c>
      <c r="AK54" s="209" t="str">
        <f t="shared" si="26"/>
        <v/>
      </c>
      <c r="AL54" s="209" t="str">
        <f t="shared" si="27"/>
        <v/>
      </c>
      <c r="AM54" s="209" t="str">
        <f t="shared" si="28"/>
        <v/>
      </c>
      <c r="AN54" s="209" t="str">
        <f t="shared" si="29"/>
        <v/>
      </c>
    </row>
    <row r="55" spans="1:40" ht="13.5" customHeight="1" x14ac:dyDescent="0.2">
      <c r="A55" s="669"/>
      <c r="B55" s="666"/>
      <c r="C55" s="663"/>
      <c r="D55" s="657"/>
      <c r="E55" s="660"/>
      <c r="F55" s="141"/>
      <c r="G55" s="141"/>
      <c r="H55" s="197"/>
      <c r="I55" s="137"/>
      <c r="J55" s="1"/>
      <c r="K55" s="208" t="str">
        <f t="shared" si="0"/>
        <v/>
      </c>
      <c r="L55" s="209" t="str">
        <f t="shared" si="1"/>
        <v/>
      </c>
      <c r="M55" s="209" t="str">
        <f t="shared" si="2"/>
        <v/>
      </c>
      <c r="N55" s="209" t="str">
        <f t="shared" si="3"/>
        <v/>
      </c>
      <c r="O55" s="209" t="str">
        <f t="shared" si="4"/>
        <v/>
      </c>
      <c r="P55" s="209" t="str">
        <f t="shared" si="5"/>
        <v/>
      </c>
      <c r="Q55" s="209" t="str">
        <f t="shared" si="6"/>
        <v/>
      </c>
      <c r="R55" s="209" t="str">
        <f t="shared" si="7"/>
        <v/>
      </c>
      <c r="S55" s="209" t="str">
        <f t="shared" si="8"/>
        <v/>
      </c>
      <c r="T55" s="209" t="str">
        <f t="shared" si="9"/>
        <v/>
      </c>
      <c r="U55" s="209" t="str">
        <f t="shared" si="10"/>
        <v/>
      </c>
      <c r="V55" s="209" t="str">
        <f t="shared" si="11"/>
        <v/>
      </c>
      <c r="W55" s="209" t="str">
        <f t="shared" si="12"/>
        <v/>
      </c>
      <c r="X55" s="209" t="str">
        <f t="shared" si="13"/>
        <v/>
      </c>
      <c r="Y55" s="209" t="str">
        <f t="shared" si="14"/>
        <v/>
      </c>
      <c r="Z55" s="209" t="str">
        <f t="shared" si="15"/>
        <v/>
      </c>
      <c r="AA55" s="209" t="str">
        <f t="shared" si="16"/>
        <v/>
      </c>
      <c r="AB55" s="209" t="str">
        <f t="shared" si="17"/>
        <v/>
      </c>
      <c r="AC55" s="209" t="str">
        <f t="shared" si="18"/>
        <v/>
      </c>
      <c r="AD55" s="209" t="str">
        <f t="shared" si="19"/>
        <v/>
      </c>
      <c r="AE55" s="209" t="str">
        <f t="shared" si="20"/>
        <v/>
      </c>
      <c r="AF55" s="209" t="str">
        <f t="shared" si="21"/>
        <v/>
      </c>
      <c r="AG55" s="209" t="str">
        <f t="shared" si="22"/>
        <v/>
      </c>
      <c r="AH55" s="209" t="str">
        <f t="shared" si="23"/>
        <v/>
      </c>
      <c r="AI55" s="209" t="str">
        <f t="shared" si="24"/>
        <v/>
      </c>
      <c r="AJ55" s="209" t="str">
        <f t="shared" si="25"/>
        <v/>
      </c>
      <c r="AK55" s="209" t="str">
        <f t="shared" si="26"/>
        <v/>
      </c>
      <c r="AL55" s="209" t="str">
        <f t="shared" si="27"/>
        <v/>
      </c>
      <c r="AM55" s="209" t="str">
        <f t="shared" si="28"/>
        <v/>
      </c>
      <c r="AN55" s="209" t="str">
        <f t="shared" si="29"/>
        <v/>
      </c>
    </row>
    <row r="56" spans="1:40" ht="13.5" customHeight="1" x14ac:dyDescent="0.2">
      <c r="A56" s="669"/>
      <c r="B56" s="666"/>
      <c r="C56" s="663"/>
      <c r="D56" s="657"/>
      <c r="E56" s="660"/>
      <c r="F56" s="141"/>
      <c r="G56" s="141"/>
      <c r="H56" s="197"/>
      <c r="I56" s="137"/>
      <c r="J56" s="1"/>
      <c r="K56" s="208" t="str">
        <f t="shared" si="0"/>
        <v/>
      </c>
      <c r="L56" s="209" t="str">
        <f t="shared" si="1"/>
        <v/>
      </c>
      <c r="M56" s="209" t="str">
        <f t="shared" si="2"/>
        <v/>
      </c>
      <c r="N56" s="209" t="str">
        <f t="shared" si="3"/>
        <v/>
      </c>
      <c r="O56" s="209" t="str">
        <f t="shared" si="4"/>
        <v/>
      </c>
      <c r="P56" s="209" t="str">
        <f t="shared" si="5"/>
        <v/>
      </c>
      <c r="Q56" s="209" t="str">
        <f t="shared" si="6"/>
        <v/>
      </c>
      <c r="R56" s="209" t="str">
        <f t="shared" si="7"/>
        <v/>
      </c>
      <c r="S56" s="209" t="str">
        <f t="shared" si="8"/>
        <v/>
      </c>
      <c r="T56" s="209" t="str">
        <f t="shared" si="9"/>
        <v/>
      </c>
      <c r="U56" s="209" t="str">
        <f t="shared" si="10"/>
        <v/>
      </c>
      <c r="V56" s="209" t="str">
        <f t="shared" si="11"/>
        <v/>
      </c>
      <c r="W56" s="209" t="str">
        <f t="shared" si="12"/>
        <v/>
      </c>
      <c r="X56" s="209" t="str">
        <f t="shared" si="13"/>
        <v/>
      </c>
      <c r="Y56" s="209" t="str">
        <f t="shared" si="14"/>
        <v/>
      </c>
      <c r="Z56" s="209" t="str">
        <f t="shared" si="15"/>
        <v/>
      </c>
      <c r="AA56" s="209" t="str">
        <f t="shared" si="16"/>
        <v/>
      </c>
      <c r="AB56" s="209" t="str">
        <f t="shared" si="17"/>
        <v/>
      </c>
      <c r="AC56" s="209" t="str">
        <f t="shared" si="18"/>
        <v/>
      </c>
      <c r="AD56" s="209" t="str">
        <f t="shared" si="19"/>
        <v/>
      </c>
      <c r="AE56" s="209" t="str">
        <f t="shared" si="20"/>
        <v/>
      </c>
      <c r="AF56" s="209" t="str">
        <f t="shared" si="21"/>
        <v/>
      </c>
      <c r="AG56" s="209" t="str">
        <f t="shared" si="22"/>
        <v/>
      </c>
      <c r="AH56" s="209" t="str">
        <f t="shared" si="23"/>
        <v/>
      </c>
      <c r="AI56" s="209" t="str">
        <f t="shared" si="24"/>
        <v/>
      </c>
      <c r="AJ56" s="209" t="str">
        <f t="shared" si="25"/>
        <v/>
      </c>
      <c r="AK56" s="209" t="str">
        <f t="shared" si="26"/>
        <v/>
      </c>
      <c r="AL56" s="209" t="str">
        <f t="shared" si="27"/>
        <v/>
      </c>
      <c r="AM56" s="209" t="str">
        <f t="shared" si="28"/>
        <v/>
      </c>
      <c r="AN56" s="209" t="str">
        <f t="shared" si="29"/>
        <v/>
      </c>
    </row>
    <row r="57" spans="1:40" ht="13.5" customHeight="1" x14ac:dyDescent="0.2">
      <c r="A57" s="669"/>
      <c r="B57" s="666"/>
      <c r="C57" s="663"/>
      <c r="D57" s="657"/>
      <c r="E57" s="660"/>
      <c r="F57" s="141"/>
      <c r="G57" s="141"/>
      <c r="H57" s="197"/>
      <c r="I57" s="137"/>
      <c r="J57" s="1"/>
      <c r="K57" s="208" t="str">
        <f t="shared" si="0"/>
        <v/>
      </c>
      <c r="L57" s="209" t="str">
        <f t="shared" si="1"/>
        <v/>
      </c>
      <c r="M57" s="209" t="str">
        <f t="shared" si="2"/>
        <v/>
      </c>
      <c r="N57" s="209" t="str">
        <f t="shared" si="3"/>
        <v/>
      </c>
      <c r="O57" s="209" t="str">
        <f t="shared" si="4"/>
        <v/>
      </c>
      <c r="P57" s="209" t="str">
        <f t="shared" si="5"/>
        <v/>
      </c>
      <c r="Q57" s="209" t="str">
        <f t="shared" si="6"/>
        <v/>
      </c>
      <c r="R57" s="209" t="str">
        <f t="shared" si="7"/>
        <v/>
      </c>
      <c r="S57" s="209" t="str">
        <f t="shared" si="8"/>
        <v/>
      </c>
      <c r="T57" s="209" t="str">
        <f t="shared" si="9"/>
        <v/>
      </c>
      <c r="U57" s="209" t="str">
        <f t="shared" si="10"/>
        <v/>
      </c>
      <c r="V57" s="209" t="str">
        <f t="shared" si="11"/>
        <v/>
      </c>
      <c r="W57" s="209" t="str">
        <f t="shared" si="12"/>
        <v/>
      </c>
      <c r="X57" s="209" t="str">
        <f t="shared" si="13"/>
        <v/>
      </c>
      <c r="Y57" s="209" t="str">
        <f t="shared" si="14"/>
        <v/>
      </c>
      <c r="Z57" s="209" t="str">
        <f t="shared" si="15"/>
        <v/>
      </c>
      <c r="AA57" s="209" t="str">
        <f t="shared" si="16"/>
        <v/>
      </c>
      <c r="AB57" s="209" t="str">
        <f t="shared" si="17"/>
        <v/>
      </c>
      <c r="AC57" s="209" t="str">
        <f t="shared" si="18"/>
        <v/>
      </c>
      <c r="AD57" s="209" t="str">
        <f t="shared" si="19"/>
        <v/>
      </c>
      <c r="AE57" s="209" t="str">
        <f t="shared" si="20"/>
        <v/>
      </c>
      <c r="AF57" s="209" t="str">
        <f t="shared" si="21"/>
        <v/>
      </c>
      <c r="AG57" s="209" t="str">
        <f t="shared" si="22"/>
        <v/>
      </c>
      <c r="AH57" s="209" t="str">
        <f t="shared" si="23"/>
        <v/>
      </c>
      <c r="AI57" s="209" t="str">
        <f t="shared" si="24"/>
        <v/>
      </c>
      <c r="AJ57" s="209" t="str">
        <f t="shared" si="25"/>
        <v/>
      </c>
      <c r="AK57" s="209" t="str">
        <f t="shared" si="26"/>
        <v/>
      </c>
      <c r="AL57" s="209" t="str">
        <f t="shared" si="27"/>
        <v/>
      </c>
      <c r="AM57" s="209" t="str">
        <f t="shared" si="28"/>
        <v/>
      </c>
      <c r="AN57" s="209" t="str">
        <f t="shared" si="29"/>
        <v/>
      </c>
    </row>
    <row r="58" spans="1:40" ht="13.5" customHeight="1" x14ac:dyDescent="0.2">
      <c r="A58" s="669"/>
      <c r="B58" s="666"/>
      <c r="C58" s="663"/>
      <c r="D58" s="657"/>
      <c r="E58" s="660"/>
      <c r="F58" s="141"/>
      <c r="G58" s="141"/>
      <c r="H58" s="197"/>
      <c r="I58" s="137"/>
      <c r="J58" s="1"/>
      <c r="K58" s="208" t="str">
        <f t="shared" si="0"/>
        <v/>
      </c>
      <c r="L58" s="209" t="str">
        <f t="shared" si="1"/>
        <v/>
      </c>
      <c r="M58" s="209" t="str">
        <f t="shared" si="2"/>
        <v/>
      </c>
      <c r="N58" s="209" t="str">
        <f t="shared" si="3"/>
        <v/>
      </c>
      <c r="O58" s="209" t="str">
        <f t="shared" si="4"/>
        <v/>
      </c>
      <c r="P58" s="209" t="str">
        <f t="shared" si="5"/>
        <v/>
      </c>
      <c r="Q58" s="209" t="str">
        <f t="shared" si="6"/>
        <v/>
      </c>
      <c r="R58" s="209" t="str">
        <f t="shared" si="7"/>
        <v/>
      </c>
      <c r="S58" s="209" t="str">
        <f t="shared" si="8"/>
        <v/>
      </c>
      <c r="T58" s="209" t="str">
        <f t="shared" si="9"/>
        <v/>
      </c>
      <c r="U58" s="209" t="str">
        <f t="shared" si="10"/>
        <v/>
      </c>
      <c r="V58" s="209" t="str">
        <f t="shared" si="11"/>
        <v/>
      </c>
      <c r="W58" s="209" t="str">
        <f t="shared" si="12"/>
        <v/>
      </c>
      <c r="X58" s="209" t="str">
        <f t="shared" si="13"/>
        <v/>
      </c>
      <c r="Y58" s="209" t="str">
        <f t="shared" si="14"/>
        <v/>
      </c>
      <c r="Z58" s="209" t="str">
        <f t="shared" si="15"/>
        <v/>
      </c>
      <c r="AA58" s="209" t="str">
        <f t="shared" si="16"/>
        <v/>
      </c>
      <c r="AB58" s="209" t="str">
        <f t="shared" si="17"/>
        <v/>
      </c>
      <c r="AC58" s="209" t="str">
        <f t="shared" si="18"/>
        <v/>
      </c>
      <c r="AD58" s="209" t="str">
        <f t="shared" si="19"/>
        <v/>
      </c>
      <c r="AE58" s="209" t="str">
        <f t="shared" si="20"/>
        <v/>
      </c>
      <c r="AF58" s="209" t="str">
        <f t="shared" si="21"/>
        <v/>
      </c>
      <c r="AG58" s="209" t="str">
        <f t="shared" si="22"/>
        <v/>
      </c>
      <c r="AH58" s="209" t="str">
        <f t="shared" si="23"/>
        <v/>
      </c>
      <c r="AI58" s="209" t="str">
        <f t="shared" si="24"/>
        <v/>
      </c>
      <c r="AJ58" s="209" t="str">
        <f t="shared" si="25"/>
        <v/>
      </c>
      <c r="AK58" s="209" t="str">
        <f t="shared" si="26"/>
        <v/>
      </c>
      <c r="AL58" s="209" t="str">
        <f t="shared" si="27"/>
        <v/>
      </c>
      <c r="AM58" s="209" t="str">
        <f t="shared" si="28"/>
        <v/>
      </c>
      <c r="AN58" s="209" t="str">
        <f t="shared" si="29"/>
        <v/>
      </c>
    </row>
    <row r="59" spans="1:40" ht="13.5" customHeight="1" thickBot="1" x14ac:dyDescent="0.25">
      <c r="A59" s="670"/>
      <c r="B59" s="667"/>
      <c r="C59" s="664"/>
      <c r="D59" s="658"/>
      <c r="E59" s="661"/>
      <c r="F59" s="142"/>
      <c r="G59" s="142"/>
      <c r="H59" s="198"/>
      <c r="I59" s="140"/>
      <c r="J59" s="1"/>
      <c r="K59" s="208" t="str">
        <f t="shared" si="0"/>
        <v/>
      </c>
      <c r="L59" s="209" t="str">
        <f t="shared" si="1"/>
        <v/>
      </c>
      <c r="M59" s="209" t="str">
        <f t="shared" si="2"/>
        <v/>
      </c>
      <c r="N59" s="209" t="str">
        <f t="shared" si="3"/>
        <v/>
      </c>
      <c r="O59" s="209" t="str">
        <f t="shared" si="4"/>
        <v/>
      </c>
      <c r="P59" s="209" t="str">
        <f t="shared" si="5"/>
        <v/>
      </c>
      <c r="Q59" s="209" t="str">
        <f t="shared" si="6"/>
        <v/>
      </c>
      <c r="R59" s="209" t="str">
        <f t="shared" si="7"/>
        <v/>
      </c>
      <c r="S59" s="209" t="str">
        <f t="shared" si="8"/>
        <v/>
      </c>
      <c r="T59" s="209" t="str">
        <f t="shared" si="9"/>
        <v/>
      </c>
      <c r="U59" s="209" t="str">
        <f t="shared" si="10"/>
        <v/>
      </c>
      <c r="V59" s="209" t="str">
        <f t="shared" si="11"/>
        <v/>
      </c>
      <c r="W59" s="209" t="str">
        <f t="shared" si="12"/>
        <v/>
      </c>
      <c r="X59" s="209" t="str">
        <f t="shared" si="13"/>
        <v/>
      </c>
      <c r="Y59" s="209" t="str">
        <f t="shared" si="14"/>
        <v/>
      </c>
      <c r="Z59" s="209" t="str">
        <f t="shared" si="15"/>
        <v/>
      </c>
      <c r="AA59" s="209" t="str">
        <f t="shared" si="16"/>
        <v/>
      </c>
      <c r="AB59" s="209" t="str">
        <f t="shared" si="17"/>
        <v/>
      </c>
      <c r="AC59" s="209" t="str">
        <f t="shared" si="18"/>
        <v/>
      </c>
      <c r="AD59" s="209" t="str">
        <f t="shared" si="19"/>
        <v/>
      </c>
      <c r="AE59" s="209" t="str">
        <f t="shared" si="20"/>
        <v/>
      </c>
      <c r="AF59" s="209" t="str">
        <f t="shared" si="21"/>
        <v/>
      </c>
      <c r="AG59" s="209" t="str">
        <f t="shared" si="22"/>
        <v/>
      </c>
      <c r="AH59" s="209" t="str">
        <f t="shared" si="23"/>
        <v/>
      </c>
      <c r="AI59" s="209" t="str">
        <f t="shared" si="24"/>
        <v/>
      </c>
      <c r="AJ59" s="209" t="str">
        <f t="shared" si="25"/>
        <v/>
      </c>
      <c r="AK59" s="209" t="str">
        <f t="shared" si="26"/>
        <v/>
      </c>
      <c r="AL59" s="209" t="str">
        <f t="shared" si="27"/>
        <v/>
      </c>
      <c r="AM59" s="209" t="str">
        <f t="shared" si="28"/>
        <v/>
      </c>
      <c r="AN59" s="209" t="str">
        <f t="shared" si="29"/>
        <v/>
      </c>
    </row>
    <row r="60" spans="1:40" ht="13.5" customHeight="1" x14ac:dyDescent="0.2">
      <c r="A60" s="672"/>
      <c r="B60" s="673"/>
      <c r="C60" s="674"/>
      <c r="D60" s="675"/>
      <c r="E60" s="671"/>
      <c r="F60" s="143"/>
      <c r="G60" s="143"/>
      <c r="H60" s="199"/>
      <c r="I60" s="139"/>
      <c r="J60" s="1"/>
      <c r="K60" s="208" t="str">
        <f t="shared" si="0"/>
        <v/>
      </c>
      <c r="L60" s="209" t="str">
        <f t="shared" si="1"/>
        <v/>
      </c>
      <c r="M60" s="209" t="str">
        <f t="shared" si="2"/>
        <v/>
      </c>
      <c r="N60" s="209" t="str">
        <f t="shared" si="3"/>
        <v/>
      </c>
      <c r="O60" s="209" t="str">
        <f t="shared" si="4"/>
        <v/>
      </c>
      <c r="P60" s="209" t="str">
        <f t="shared" si="5"/>
        <v/>
      </c>
      <c r="Q60" s="209" t="str">
        <f t="shared" si="6"/>
        <v/>
      </c>
      <c r="R60" s="209" t="str">
        <f t="shared" si="7"/>
        <v/>
      </c>
      <c r="S60" s="209" t="str">
        <f t="shared" si="8"/>
        <v/>
      </c>
      <c r="T60" s="209" t="str">
        <f t="shared" si="9"/>
        <v/>
      </c>
      <c r="U60" s="209" t="str">
        <f t="shared" si="10"/>
        <v/>
      </c>
      <c r="V60" s="209" t="str">
        <f t="shared" si="11"/>
        <v/>
      </c>
      <c r="W60" s="209" t="str">
        <f t="shared" si="12"/>
        <v/>
      </c>
      <c r="X60" s="209" t="str">
        <f t="shared" si="13"/>
        <v/>
      </c>
      <c r="Y60" s="209" t="str">
        <f t="shared" si="14"/>
        <v/>
      </c>
      <c r="Z60" s="209" t="str">
        <f t="shared" si="15"/>
        <v/>
      </c>
      <c r="AA60" s="209" t="str">
        <f t="shared" si="16"/>
        <v/>
      </c>
      <c r="AB60" s="209" t="str">
        <f t="shared" si="17"/>
        <v/>
      </c>
      <c r="AC60" s="209" t="str">
        <f t="shared" si="18"/>
        <v/>
      </c>
      <c r="AD60" s="209" t="str">
        <f t="shared" si="19"/>
        <v/>
      </c>
      <c r="AE60" s="209" t="str">
        <f t="shared" si="20"/>
        <v/>
      </c>
      <c r="AF60" s="209" t="str">
        <f t="shared" si="21"/>
        <v/>
      </c>
      <c r="AG60" s="209" t="str">
        <f t="shared" si="22"/>
        <v/>
      </c>
      <c r="AH60" s="209" t="str">
        <f t="shared" si="23"/>
        <v/>
      </c>
      <c r="AI60" s="209" t="str">
        <f t="shared" si="24"/>
        <v/>
      </c>
      <c r="AJ60" s="209" t="str">
        <f t="shared" si="25"/>
        <v/>
      </c>
      <c r="AK60" s="209" t="str">
        <f t="shared" si="26"/>
        <v/>
      </c>
      <c r="AL60" s="209" t="str">
        <f t="shared" si="27"/>
        <v/>
      </c>
      <c r="AM60" s="209" t="str">
        <f t="shared" si="28"/>
        <v/>
      </c>
      <c r="AN60" s="209" t="str">
        <f t="shared" si="29"/>
        <v/>
      </c>
    </row>
    <row r="61" spans="1:40" ht="12.75" x14ac:dyDescent="0.2">
      <c r="A61" s="669"/>
      <c r="B61" s="666"/>
      <c r="C61" s="663"/>
      <c r="D61" s="657"/>
      <c r="E61" s="660"/>
      <c r="F61" s="141"/>
      <c r="G61" s="141"/>
      <c r="H61" s="197"/>
      <c r="I61" s="137"/>
      <c r="J61" s="1"/>
      <c r="K61" s="208" t="str">
        <f t="shared" si="0"/>
        <v/>
      </c>
      <c r="L61" s="209" t="str">
        <f t="shared" si="1"/>
        <v/>
      </c>
      <c r="M61" s="209" t="str">
        <f t="shared" si="2"/>
        <v/>
      </c>
      <c r="N61" s="209" t="str">
        <f t="shared" si="3"/>
        <v/>
      </c>
      <c r="O61" s="209" t="str">
        <f t="shared" si="4"/>
        <v/>
      </c>
      <c r="P61" s="209" t="str">
        <f t="shared" si="5"/>
        <v/>
      </c>
      <c r="Q61" s="209" t="str">
        <f t="shared" si="6"/>
        <v/>
      </c>
      <c r="R61" s="209" t="str">
        <f t="shared" si="7"/>
        <v/>
      </c>
      <c r="S61" s="209" t="str">
        <f t="shared" si="8"/>
        <v/>
      </c>
      <c r="T61" s="209" t="str">
        <f t="shared" si="9"/>
        <v/>
      </c>
      <c r="U61" s="209" t="str">
        <f t="shared" si="10"/>
        <v/>
      </c>
      <c r="V61" s="209" t="str">
        <f t="shared" si="11"/>
        <v/>
      </c>
      <c r="W61" s="209" t="str">
        <f t="shared" si="12"/>
        <v/>
      </c>
      <c r="X61" s="209" t="str">
        <f t="shared" si="13"/>
        <v/>
      </c>
      <c r="Y61" s="209" t="str">
        <f t="shared" si="14"/>
        <v/>
      </c>
      <c r="Z61" s="209" t="str">
        <f t="shared" si="15"/>
        <v/>
      </c>
      <c r="AA61" s="209" t="str">
        <f t="shared" si="16"/>
        <v/>
      </c>
      <c r="AB61" s="209" t="str">
        <f t="shared" si="17"/>
        <v/>
      </c>
      <c r="AC61" s="209" t="str">
        <f t="shared" si="18"/>
        <v/>
      </c>
      <c r="AD61" s="209" t="str">
        <f t="shared" si="19"/>
        <v/>
      </c>
      <c r="AE61" s="209" t="str">
        <f t="shared" si="20"/>
        <v/>
      </c>
      <c r="AF61" s="209" t="str">
        <f t="shared" si="21"/>
        <v/>
      </c>
      <c r="AG61" s="209" t="str">
        <f t="shared" si="22"/>
        <v/>
      </c>
      <c r="AH61" s="209" t="str">
        <f t="shared" si="23"/>
        <v/>
      </c>
      <c r="AI61" s="209" t="str">
        <f t="shared" si="24"/>
        <v/>
      </c>
      <c r="AJ61" s="209" t="str">
        <f t="shared" si="25"/>
        <v/>
      </c>
      <c r="AK61" s="209" t="str">
        <f t="shared" si="26"/>
        <v/>
      </c>
      <c r="AL61" s="209" t="str">
        <f t="shared" si="27"/>
        <v/>
      </c>
      <c r="AM61" s="209" t="str">
        <f t="shared" si="28"/>
        <v/>
      </c>
      <c r="AN61" s="209" t="str">
        <f t="shared" si="29"/>
        <v/>
      </c>
    </row>
    <row r="62" spans="1:40" ht="12.75" x14ac:dyDescent="0.2">
      <c r="A62" s="669"/>
      <c r="B62" s="666"/>
      <c r="C62" s="663"/>
      <c r="D62" s="657"/>
      <c r="E62" s="660"/>
      <c r="F62" s="141"/>
      <c r="G62" s="141"/>
      <c r="H62" s="197"/>
      <c r="I62" s="137"/>
      <c r="J62" s="1"/>
      <c r="K62" s="208" t="str">
        <f t="shared" si="0"/>
        <v/>
      </c>
      <c r="L62" s="209" t="str">
        <f t="shared" si="1"/>
        <v/>
      </c>
      <c r="M62" s="209" t="str">
        <f t="shared" si="2"/>
        <v/>
      </c>
      <c r="N62" s="209" t="str">
        <f t="shared" si="3"/>
        <v/>
      </c>
      <c r="O62" s="209" t="str">
        <f t="shared" si="4"/>
        <v/>
      </c>
      <c r="P62" s="209" t="str">
        <f t="shared" si="5"/>
        <v/>
      </c>
      <c r="Q62" s="209" t="str">
        <f t="shared" si="6"/>
        <v/>
      </c>
      <c r="R62" s="209" t="str">
        <f t="shared" si="7"/>
        <v/>
      </c>
      <c r="S62" s="209" t="str">
        <f t="shared" si="8"/>
        <v/>
      </c>
      <c r="T62" s="209" t="str">
        <f t="shared" si="9"/>
        <v/>
      </c>
      <c r="U62" s="209" t="str">
        <f t="shared" si="10"/>
        <v/>
      </c>
      <c r="V62" s="209" t="str">
        <f t="shared" si="11"/>
        <v/>
      </c>
      <c r="W62" s="209" t="str">
        <f t="shared" si="12"/>
        <v/>
      </c>
      <c r="X62" s="209" t="str">
        <f t="shared" si="13"/>
        <v/>
      </c>
      <c r="Y62" s="209" t="str">
        <f t="shared" si="14"/>
        <v/>
      </c>
      <c r="Z62" s="209" t="str">
        <f t="shared" si="15"/>
        <v/>
      </c>
      <c r="AA62" s="209" t="str">
        <f t="shared" si="16"/>
        <v/>
      </c>
      <c r="AB62" s="209" t="str">
        <f t="shared" si="17"/>
        <v/>
      </c>
      <c r="AC62" s="209" t="str">
        <f t="shared" si="18"/>
        <v/>
      </c>
      <c r="AD62" s="209" t="str">
        <f t="shared" si="19"/>
        <v/>
      </c>
      <c r="AE62" s="209" t="str">
        <f t="shared" si="20"/>
        <v/>
      </c>
      <c r="AF62" s="209" t="str">
        <f t="shared" si="21"/>
        <v/>
      </c>
      <c r="AG62" s="209" t="str">
        <f t="shared" si="22"/>
        <v/>
      </c>
      <c r="AH62" s="209" t="str">
        <f t="shared" si="23"/>
        <v/>
      </c>
      <c r="AI62" s="209" t="str">
        <f t="shared" si="24"/>
        <v/>
      </c>
      <c r="AJ62" s="209" t="str">
        <f t="shared" si="25"/>
        <v/>
      </c>
      <c r="AK62" s="209" t="str">
        <f t="shared" si="26"/>
        <v/>
      </c>
      <c r="AL62" s="209" t="str">
        <f t="shared" si="27"/>
        <v/>
      </c>
      <c r="AM62" s="209" t="str">
        <f t="shared" si="28"/>
        <v/>
      </c>
      <c r="AN62" s="209" t="str">
        <f t="shared" si="29"/>
        <v/>
      </c>
    </row>
    <row r="63" spans="1:40" ht="12.75" x14ac:dyDescent="0.2">
      <c r="A63" s="669"/>
      <c r="B63" s="666"/>
      <c r="C63" s="663"/>
      <c r="D63" s="657"/>
      <c r="E63" s="660"/>
      <c r="F63" s="141"/>
      <c r="G63" s="141"/>
      <c r="H63" s="197"/>
      <c r="I63" s="137"/>
      <c r="J63" s="1"/>
      <c r="K63" s="208" t="str">
        <f t="shared" si="0"/>
        <v/>
      </c>
      <c r="L63" s="209" t="str">
        <f t="shared" si="1"/>
        <v/>
      </c>
      <c r="M63" s="209" t="str">
        <f t="shared" si="2"/>
        <v/>
      </c>
      <c r="N63" s="209" t="str">
        <f t="shared" si="3"/>
        <v/>
      </c>
      <c r="O63" s="209" t="str">
        <f t="shared" si="4"/>
        <v/>
      </c>
      <c r="P63" s="209" t="str">
        <f t="shared" si="5"/>
        <v/>
      </c>
      <c r="Q63" s="209" t="str">
        <f t="shared" si="6"/>
        <v/>
      </c>
      <c r="R63" s="209" t="str">
        <f t="shared" si="7"/>
        <v/>
      </c>
      <c r="S63" s="209" t="str">
        <f t="shared" si="8"/>
        <v/>
      </c>
      <c r="T63" s="209" t="str">
        <f t="shared" si="9"/>
        <v/>
      </c>
      <c r="U63" s="209" t="str">
        <f t="shared" si="10"/>
        <v/>
      </c>
      <c r="V63" s="209" t="str">
        <f t="shared" si="11"/>
        <v/>
      </c>
      <c r="W63" s="209" t="str">
        <f t="shared" si="12"/>
        <v/>
      </c>
      <c r="X63" s="209" t="str">
        <f t="shared" si="13"/>
        <v/>
      </c>
      <c r="Y63" s="209" t="str">
        <f t="shared" si="14"/>
        <v/>
      </c>
      <c r="Z63" s="209" t="str">
        <f t="shared" si="15"/>
        <v/>
      </c>
      <c r="AA63" s="209" t="str">
        <f t="shared" si="16"/>
        <v/>
      </c>
      <c r="AB63" s="209" t="str">
        <f t="shared" si="17"/>
        <v/>
      </c>
      <c r="AC63" s="209" t="str">
        <f t="shared" si="18"/>
        <v/>
      </c>
      <c r="AD63" s="209" t="str">
        <f t="shared" si="19"/>
        <v/>
      </c>
      <c r="AE63" s="209" t="str">
        <f t="shared" si="20"/>
        <v/>
      </c>
      <c r="AF63" s="209" t="str">
        <f t="shared" si="21"/>
        <v/>
      </c>
      <c r="AG63" s="209" t="str">
        <f t="shared" si="22"/>
        <v/>
      </c>
      <c r="AH63" s="209" t="str">
        <f t="shared" si="23"/>
        <v/>
      </c>
      <c r="AI63" s="209" t="str">
        <f t="shared" si="24"/>
        <v/>
      </c>
      <c r="AJ63" s="209" t="str">
        <f t="shared" si="25"/>
        <v/>
      </c>
      <c r="AK63" s="209" t="str">
        <f t="shared" si="26"/>
        <v/>
      </c>
      <c r="AL63" s="209" t="str">
        <f t="shared" si="27"/>
        <v/>
      </c>
      <c r="AM63" s="209" t="str">
        <f t="shared" si="28"/>
        <v/>
      </c>
      <c r="AN63" s="209" t="str">
        <f t="shared" si="29"/>
        <v/>
      </c>
    </row>
    <row r="64" spans="1:40" ht="13.5" customHeight="1" x14ac:dyDescent="0.2">
      <c r="A64" s="669"/>
      <c r="B64" s="666"/>
      <c r="C64" s="663"/>
      <c r="D64" s="657"/>
      <c r="E64" s="660"/>
      <c r="F64" s="141"/>
      <c r="G64" s="141"/>
      <c r="H64" s="197"/>
      <c r="I64" s="137"/>
      <c r="J64" s="1"/>
      <c r="K64" s="208" t="str">
        <f t="shared" si="0"/>
        <v/>
      </c>
      <c r="L64" s="209" t="str">
        <f t="shared" si="1"/>
        <v/>
      </c>
      <c r="M64" s="209" t="str">
        <f t="shared" si="2"/>
        <v/>
      </c>
      <c r="N64" s="209" t="str">
        <f t="shared" si="3"/>
        <v/>
      </c>
      <c r="O64" s="209" t="str">
        <f t="shared" si="4"/>
        <v/>
      </c>
      <c r="P64" s="209" t="str">
        <f t="shared" si="5"/>
        <v/>
      </c>
      <c r="Q64" s="209" t="str">
        <f t="shared" si="6"/>
        <v/>
      </c>
      <c r="R64" s="209" t="str">
        <f t="shared" si="7"/>
        <v/>
      </c>
      <c r="S64" s="209" t="str">
        <f t="shared" si="8"/>
        <v/>
      </c>
      <c r="T64" s="209" t="str">
        <f t="shared" si="9"/>
        <v/>
      </c>
      <c r="U64" s="209" t="str">
        <f t="shared" si="10"/>
        <v/>
      </c>
      <c r="V64" s="209" t="str">
        <f t="shared" si="11"/>
        <v/>
      </c>
      <c r="W64" s="209" t="str">
        <f t="shared" si="12"/>
        <v/>
      </c>
      <c r="X64" s="209" t="str">
        <f t="shared" si="13"/>
        <v/>
      </c>
      <c r="Y64" s="209" t="str">
        <f t="shared" si="14"/>
        <v/>
      </c>
      <c r="Z64" s="209" t="str">
        <f t="shared" si="15"/>
        <v/>
      </c>
      <c r="AA64" s="209" t="str">
        <f t="shared" si="16"/>
        <v/>
      </c>
      <c r="AB64" s="209" t="str">
        <f t="shared" si="17"/>
        <v/>
      </c>
      <c r="AC64" s="209" t="str">
        <f t="shared" si="18"/>
        <v/>
      </c>
      <c r="AD64" s="209" t="str">
        <f t="shared" si="19"/>
        <v/>
      </c>
      <c r="AE64" s="209" t="str">
        <f t="shared" si="20"/>
        <v/>
      </c>
      <c r="AF64" s="209" t="str">
        <f t="shared" si="21"/>
        <v/>
      </c>
      <c r="AG64" s="209" t="str">
        <f t="shared" si="22"/>
        <v/>
      </c>
      <c r="AH64" s="209" t="str">
        <f t="shared" si="23"/>
        <v/>
      </c>
      <c r="AI64" s="209" t="str">
        <f t="shared" si="24"/>
        <v/>
      </c>
      <c r="AJ64" s="209" t="str">
        <f t="shared" si="25"/>
        <v/>
      </c>
      <c r="AK64" s="209" t="str">
        <f t="shared" si="26"/>
        <v/>
      </c>
      <c r="AL64" s="209" t="str">
        <f t="shared" si="27"/>
        <v/>
      </c>
      <c r="AM64" s="209" t="str">
        <f t="shared" si="28"/>
        <v/>
      </c>
      <c r="AN64" s="209" t="str">
        <f t="shared" si="29"/>
        <v/>
      </c>
    </row>
    <row r="65" spans="1:40" ht="13.5" customHeight="1" thickBot="1" x14ac:dyDescent="0.25">
      <c r="A65" s="670"/>
      <c r="B65" s="667"/>
      <c r="C65" s="664"/>
      <c r="D65" s="658"/>
      <c r="E65" s="661"/>
      <c r="F65" s="142"/>
      <c r="G65" s="142"/>
      <c r="H65" s="198"/>
      <c r="I65" s="140"/>
      <c r="J65" s="1"/>
      <c r="K65" s="208" t="str">
        <f t="shared" si="0"/>
        <v/>
      </c>
      <c r="L65" s="209" t="str">
        <f t="shared" si="1"/>
        <v/>
      </c>
      <c r="M65" s="209" t="str">
        <f t="shared" si="2"/>
        <v/>
      </c>
      <c r="N65" s="209" t="str">
        <f t="shared" si="3"/>
        <v/>
      </c>
      <c r="O65" s="209" t="str">
        <f t="shared" si="4"/>
        <v/>
      </c>
      <c r="P65" s="209" t="str">
        <f t="shared" si="5"/>
        <v/>
      </c>
      <c r="Q65" s="209" t="str">
        <f t="shared" si="6"/>
        <v/>
      </c>
      <c r="R65" s="209" t="str">
        <f t="shared" si="7"/>
        <v/>
      </c>
      <c r="S65" s="209" t="str">
        <f t="shared" si="8"/>
        <v/>
      </c>
      <c r="T65" s="209" t="str">
        <f t="shared" si="9"/>
        <v/>
      </c>
      <c r="U65" s="209" t="str">
        <f t="shared" si="10"/>
        <v/>
      </c>
      <c r="V65" s="209" t="str">
        <f t="shared" si="11"/>
        <v/>
      </c>
      <c r="W65" s="209" t="str">
        <f t="shared" si="12"/>
        <v/>
      </c>
      <c r="X65" s="209" t="str">
        <f t="shared" si="13"/>
        <v/>
      </c>
      <c r="Y65" s="209" t="str">
        <f t="shared" si="14"/>
        <v/>
      </c>
      <c r="Z65" s="209" t="str">
        <f t="shared" si="15"/>
        <v/>
      </c>
      <c r="AA65" s="209" t="str">
        <f t="shared" si="16"/>
        <v/>
      </c>
      <c r="AB65" s="209" t="str">
        <f t="shared" si="17"/>
        <v/>
      </c>
      <c r="AC65" s="209" t="str">
        <f t="shared" si="18"/>
        <v/>
      </c>
      <c r="AD65" s="209" t="str">
        <f t="shared" si="19"/>
        <v/>
      </c>
      <c r="AE65" s="209" t="str">
        <f t="shared" si="20"/>
        <v/>
      </c>
      <c r="AF65" s="209" t="str">
        <f t="shared" si="21"/>
        <v/>
      </c>
      <c r="AG65" s="209" t="str">
        <f t="shared" si="22"/>
        <v/>
      </c>
      <c r="AH65" s="209" t="str">
        <f t="shared" si="23"/>
        <v/>
      </c>
      <c r="AI65" s="209" t="str">
        <f t="shared" si="24"/>
        <v/>
      </c>
      <c r="AJ65" s="209" t="str">
        <f t="shared" si="25"/>
        <v/>
      </c>
      <c r="AK65" s="209" t="str">
        <f t="shared" si="26"/>
        <v/>
      </c>
      <c r="AL65" s="209" t="str">
        <f t="shared" si="27"/>
        <v/>
      </c>
      <c r="AM65" s="209" t="str">
        <f t="shared" si="28"/>
        <v/>
      </c>
      <c r="AN65" s="209" t="str">
        <f t="shared" si="29"/>
        <v/>
      </c>
    </row>
    <row r="66" spans="1:40" ht="13.5" customHeight="1" x14ac:dyDescent="0.2">
      <c r="A66" s="669"/>
      <c r="B66" s="666"/>
      <c r="C66" s="663"/>
      <c r="D66" s="657"/>
      <c r="E66" s="660"/>
      <c r="F66" s="143"/>
      <c r="G66" s="143"/>
      <c r="H66" s="199"/>
      <c r="I66" s="139"/>
      <c r="J66" s="1"/>
      <c r="K66" s="208" t="str">
        <f t="shared" si="0"/>
        <v/>
      </c>
      <c r="L66" s="209" t="str">
        <f t="shared" si="1"/>
        <v/>
      </c>
      <c r="M66" s="209" t="str">
        <f t="shared" si="2"/>
        <v/>
      </c>
      <c r="N66" s="209" t="str">
        <f t="shared" si="3"/>
        <v/>
      </c>
      <c r="O66" s="209" t="str">
        <f t="shared" si="4"/>
        <v/>
      </c>
      <c r="P66" s="209" t="str">
        <f t="shared" si="5"/>
        <v/>
      </c>
      <c r="Q66" s="209" t="str">
        <f t="shared" si="6"/>
        <v/>
      </c>
      <c r="R66" s="209" t="str">
        <f t="shared" si="7"/>
        <v/>
      </c>
      <c r="S66" s="209" t="str">
        <f t="shared" si="8"/>
        <v/>
      </c>
      <c r="T66" s="209" t="str">
        <f t="shared" si="9"/>
        <v/>
      </c>
      <c r="U66" s="209" t="str">
        <f t="shared" si="10"/>
        <v/>
      </c>
      <c r="V66" s="209" t="str">
        <f t="shared" si="11"/>
        <v/>
      </c>
      <c r="W66" s="209" t="str">
        <f t="shared" si="12"/>
        <v/>
      </c>
      <c r="X66" s="209" t="str">
        <f t="shared" si="13"/>
        <v/>
      </c>
      <c r="Y66" s="209" t="str">
        <f t="shared" si="14"/>
        <v/>
      </c>
      <c r="Z66" s="209" t="str">
        <f t="shared" si="15"/>
        <v/>
      </c>
      <c r="AA66" s="209" t="str">
        <f t="shared" si="16"/>
        <v/>
      </c>
      <c r="AB66" s="209" t="str">
        <f t="shared" si="17"/>
        <v/>
      </c>
      <c r="AC66" s="209" t="str">
        <f t="shared" si="18"/>
        <v/>
      </c>
      <c r="AD66" s="209" t="str">
        <f t="shared" si="19"/>
        <v/>
      </c>
      <c r="AE66" s="209" t="str">
        <f t="shared" si="20"/>
        <v/>
      </c>
      <c r="AF66" s="209" t="str">
        <f t="shared" si="21"/>
        <v/>
      </c>
      <c r="AG66" s="209" t="str">
        <f t="shared" si="22"/>
        <v/>
      </c>
      <c r="AH66" s="209" t="str">
        <f t="shared" si="23"/>
        <v/>
      </c>
      <c r="AI66" s="209" t="str">
        <f t="shared" si="24"/>
        <v/>
      </c>
      <c r="AJ66" s="209" t="str">
        <f t="shared" si="25"/>
        <v/>
      </c>
      <c r="AK66" s="209" t="str">
        <f t="shared" si="26"/>
        <v/>
      </c>
      <c r="AL66" s="209" t="str">
        <f t="shared" si="27"/>
        <v/>
      </c>
      <c r="AM66" s="209" t="str">
        <f t="shared" si="28"/>
        <v/>
      </c>
      <c r="AN66" s="209" t="str">
        <f t="shared" si="29"/>
        <v/>
      </c>
    </row>
    <row r="67" spans="1:40" ht="12.75" x14ac:dyDescent="0.2">
      <c r="A67" s="669"/>
      <c r="B67" s="666"/>
      <c r="C67" s="663"/>
      <c r="D67" s="657"/>
      <c r="E67" s="660"/>
      <c r="F67" s="141"/>
      <c r="G67" s="141"/>
      <c r="H67" s="197"/>
      <c r="I67" s="137"/>
      <c r="J67" s="1"/>
      <c r="K67" s="208" t="str">
        <f t="shared" si="0"/>
        <v/>
      </c>
      <c r="L67" s="209" t="str">
        <f t="shared" si="1"/>
        <v/>
      </c>
      <c r="M67" s="209" t="str">
        <f t="shared" si="2"/>
        <v/>
      </c>
      <c r="N67" s="209" t="str">
        <f t="shared" si="3"/>
        <v/>
      </c>
      <c r="O67" s="209" t="str">
        <f t="shared" si="4"/>
        <v/>
      </c>
      <c r="P67" s="209" t="str">
        <f t="shared" si="5"/>
        <v/>
      </c>
      <c r="Q67" s="209" t="str">
        <f t="shared" si="6"/>
        <v/>
      </c>
      <c r="R67" s="209" t="str">
        <f t="shared" si="7"/>
        <v/>
      </c>
      <c r="S67" s="209" t="str">
        <f t="shared" si="8"/>
        <v/>
      </c>
      <c r="T67" s="209" t="str">
        <f t="shared" si="9"/>
        <v/>
      </c>
      <c r="U67" s="209" t="str">
        <f t="shared" si="10"/>
        <v/>
      </c>
      <c r="V67" s="209" t="str">
        <f t="shared" si="11"/>
        <v/>
      </c>
      <c r="W67" s="209" t="str">
        <f t="shared" si="12"/>
        <v/>
      </c>
      <c r="X67" s="209" t="str">
        <f t="shared" si="13"/>
        <v/>
      </c>
      <c r="Y67" s="209" t="str">
        <f t="shared" si="14"/>
        <v/>
      </c>
      <c r="Z67" s="209" t="str">
        <f t="shared" si="15"/>
        <v/>
      </c>
      <c r="AA67" s="209" t="str">
        <f t="shared" si="16"/>
        <v/>
      </c>
      <c r="AB67" s="209" t="str">
        <f t="shared" si="17"/>
        <v/>
      </c>
      <c r="AC67" s="209" t="str">
        <f t="shared" si="18"/>
        <v/>
      </c>
      <c r="AD67" s="209" t="str">
        <f t="shared" si="19"/>
        <v/>
      </c>
      <c r="AE67" s="209" t="str">
        <f t="shared" si="20"/>
        <v/>
      </c>
      <c r="AF67" s="209" t="str">
        <f t="shared" si="21"/>
        <v/>
      </c>
      <c r="AG67" s="209" t="str">
        <f t="shared" si="22"/>
        <v/>
      </c>
      <c r="AH67" s="209" t="str">
        <f t="shared" si="23"/>
        <v/>
      </c>
      <c r="AI67" s="209" t="str">
        <f t="shared" si="24"/>
        <v/>
      </c>
      <c r="AJ67" s="209" t="str">
        <f t="shared" si="25"/>
        <v/>
      </c>
      <c r="AK67" s="209" t="str">
        <f t="shared" si="26"/>
        <v/>
      </c>
      <c r="AL67" s="209" t="str">
        <f t="shared" si="27"/>
        <v/>
      </c>
      <c r="AM67" s="209" t="str">
        <f t="shared" si="28"/>
        <v/>
      </c>
      <c r="AN67" s="209" t="str">
        <f t="shared" si="29"/>
        <v/>
      </c>
    </row>
    <row r="68" spans="1:40" ht="12.75" x14ac:dyDescent="0.2">
      <c r="A68" s="669"/>
      <c r="B68" s="666"/>
      <c r="C68" s="663"/>
      <c r="D68" s="657"/>
      <c r="E68" s="660"/>
      <c r="F68" s="141"/>
      <c r="G68" s="141"/>
      <c r="H68" s="197"/>
      <c r="I68" s="137"/>
      <c r="J68" s="1"/>
      <c r="K68" s="208" t="str">
        <f t="shared" si="0"/>
        <v/>
      </c>
      <c r="L68" s="209" t="str">
        <f t="shared" si="1"/>
        <v/>
      </c>
      <c r="M68" s="209" t="str">
        <f t="shared" si="2"/>
        <v/>
      </c>
      <c r="N68" s="209" t="str">
        <f t="shared" si="3"/>
        <v/>
      </c>
      <c r="O68" s="209" t="str">
        <f t="shared" si="4"/>
        <v/>
      </c>
      <c r="P68" s="209" t="str">
        <f t="shared" si="5"/>
        <v/>
      </c>
      <c r="Q68" s="209" t="str">
        <f t="shared" si="6"/>
        <v/>
      </c>
      <c r="R68" s="209" t="str">
        <f t="shared" si="7"/>
        <v/>
      </c>
      <c r="S68" s="209" t="str">
        <f t="shared" si="8"/>
        <v/>
      </c>
      <c r="T68" s="209" t="str">
        <f t="shared" si="9"/>
        <v/>
      </c>
      <c r="U68" s="209" t="str">
        <f t="shared" si="10"/>
        <v/>
      </c>
      <c r="V68" s="209" t="str">
        <f t="shared" si="11"/>
        <v/>
      </c>
      <c r="W68" s="209" t="str">
        <f t="shared" si="12"/>
        <v/>
      </c>
      <c r="X68" s="209" t="str">
        <f t="shared" si="13"/>
        <v/>
      </c>
      <c r="Y68" s="209" t="str">
        <f t="shared" si="14"/>
        <v/>
      </c>
      <c r="Z68" s="209" t="str">
        <f t="shared" si="15"/>
        <v/>
      </c>
      <c r="AA68" s="209" t="str">
        <f t="shared" si="16"/>
        <v/>
      </c>
      <c r="AB68" s="209" t="str">
        <f t="shared" si="17"/>
        <v/>
      </c>
      <c r="AC68" s="209" t="str">
        <f t="shared" si="18"/>
        <v/>
      </c>
      <c r="AD68" s="209" t="str">
        <f t="shared" si="19"/>
        <v/>
      </c>
      <c r="AE68" s="209" t="str">
        <f t="shared" si="20"/>
        <v/>
      </c>
      <c r="AF68" s="209" t="str">
        <f t="shared" si="21"/>
        <v/>
      </c>
      <c r="AG68" s="209" t="str">
        <f t="shared" si="22"/>
        <v/>
      </c>
      <c r="AH68" s="209" t="str">
        <f t="shared" si="23"/>
        <v/>
      </c>
      <c r="AI68" s="209" t="str">
        <f t="shared" si="24"/>
        <v/>
      </c>
      <c r="AJ68" s="209" t="str">
        <f t="shared" si="25"/>
        <v/>
      </c>
      <c r="AK68" s="209" t="str">
        <f t="shared" si="26"/>
        <v/>
      </c>
      <c r="AL68" s="209" t="str">
        <f t="shared" si="27"/>
        <v/>
      </c>
      <c r="AM68" s="209" t="str">
        <f t="shared" si="28"/>
        <v/>
      </c>
      <c r="AN68" s="209" t="str">
        <f t="shared" si="29"/>
        <v/>
      </c>
    </row>
    <row r="69" spans="1:40" ht="12.75" x14ac:dyDescent="0.2">
      <c r="A69" s="669"/>
      <c r="B69" s="666"/>
      <c r="C69" s="663"/>
      <c r="D69" s="657"/>
      <c r="E69" s="660"/>
      <c r="F69" s="141"/>
      <c r="G69" s="141"/>
      <c r="H69" s="197"/>
      <c r="I69" s="137"/>
      <c r="J69" s="1"/>
      <c r="K69" s="208" t="str">
        <f t="shared" si="0"/>
        <v/>
      </c>
      <c r="L69" s="209" t="str">
        <f t="shared" si="1"/>
        <v/>
      </c>
      <c r="M69" s="209" t="str">
        <f t="shared" si="2"/>
        <v/>
      </c>
      <c r="N69" s="209" t="str">
        <f t="shared" si="3"/>
        <v/>
      </c>
      <c r="O69" s="209" t="str">
        <f t="shared" si="4"/>
        <v/>
      </c>
      <c r="P69" s="209" t="str">
        <f t="shared" si="5"/>
        <v/>
      </c>
      <c r="Q69" s="209" t="str">
        <f t="shared" si="6"/>
        <v/>
      </c>
      <c r="R69" s="209" t="str">
        <f t="shared" si="7"/>
        <v/>
      </c>
      <c r="S69" s="209" t="str">
        <f t="shared" si="8"/>
        <v/>
      </c>
      <c r="T69" s="209" t="str">
        <f t="shared" si="9"/>
        <v/>
      </c>
      <c r="U69" s="209" t="str">
        <f t="shared" si="10"/>
        <v/>
      </c>
      <c r="V69" s="209" t="str">
        <f t="shared" si="11"/>
        <v/>
      </c>
      <c r="W69" s="209" t="str">
        <f t="shared" si="12"/>
        <v/>
      </c>
      <c r="X69" s="209" t="str">
        <f t="shared" si="13"/>
        <v/>
      </c>
      <c r="Y69" s="209" t="str">
        <f t="shared" si="14"/>
        <v/>
      </c>
      <c r="Z69" s="209" t="str">
        <f t="shared" si="15"/>
        <v/>
      </c>
      <c r="AA69" s="209" t="str">
        <f t="shared" si="16"/>
        <v/>
      </c>
      <c r="AB69" s="209" t="str">
        <f t="shared" si="17"/>
        <v/>
      </c>
      <c r="AC69" s="209" t="str">
        <f t="shared" si="18"/>
        <v/>
      </c>
      <c r="AD69" s="209" t="str">
        <f t="shared" si="19"/>
        <v/>
      </c>
      <c r="AE69" s="209" t="str">
        <f t="shared" si="20"/>
        <v/>
      </c>
      <c r="AF69" s="209" t="str">
        <f t="shared" si="21"/>
        <v/>
      </c>
      <c r="AG69" s="209" t="str">
        <f t="shared" si="22"/>
        <v/>
      </c>
      <c r="AH69" s="209" t="str">
        <f t="shared" si="23"/>
        <v/>
      </c>
      <c r="AI69" s="209" t="str">
        <f t="shared" si="24"/>
        <v/>
      </c>
      <c r="AJ69" s="209" t="str">
        <f t="shared" si="25"/>
        <v/>
      </c>
      <c r="AK69" s="209" t="str">
        <f t="shared" si="26"/>
        <v/>
      </c>
      <c r="AL69" s="209" t="str">
        <f t="shared" si="27"/>
        <v/>
      </c>
      <c r="AM69" s="209" t="str">
        <f t="shared" si="28"/>
        <v/>
      </c>
      <c r="AN69" s="209" t="str">
        <f t="shared" si="29"/>
        <v/>
      </c>
    </row>
    <row r="70" spans="1:40" ht="13.5" customHeight="1" x14ac:dyDescent="0.2">
      <c r="A70" s="669"/>
      <c r="B70" s="666"/>
      <c r="C70" s="663"/>
      <c r="D70" s="657"/>
      <c r="E70" s="660"/>
      <c r="F70" s="141"/>
      <c r="G70" s="141"/>
      <c r="H70" s="197"/>
      <c r="I70" s="137"/>
      <c r="J70" s="1"/>
      <c r="K70" s="208" t="str">
        <f t="shared" si="0"/>
        <v/>
      </c>
      <c r="L70" s="209" t="str">
        <f t="shared" si="1"/>
        <v/>
      </c>
      <c r="M70" s="209" t="str">
        <f t="shared" si="2"/>
        <v/>
      </c>
      <c r="N70" s="209" t="str">
        <f t="shared" si="3"/>
        <v/>
      </c>
      <c r="O70" s="209" t="str">
        <f t="shared" si="4"/>
        <v/>
      </c>
      <c r="P70" s="209" t="str">
        <f t="shared" si="5"/>
        <v/>
      </c>
      <c r="Q70" s="209" t="str">
        <f t="shared" si="6"/>
        <v/>
      </c>
      <c r="R70" s="209" t="str">
        <f t="shared" si="7"/>
        <v/>
      </c>
      <c r="S70" s="209" t="str">
        <f t="shared" si="8"/>
        <v/>
      </c>
      <c r="T70" s="209" t="str">
        <f t="shared" si="9"/>
        <v/>
      </c>
      <c r="U70" s="209" t="str">
        <f t="shared" si="10"/>
        <v/>
      </c>
      <c r="V70" s="209" t="str">
        <f t="shared" si="11"/>
        <v/>
      </c>
      <c r="W70" s="209" t="str">
        <f t="shared" si="12"/>
        <v/>
      </c>
      <c r="X70" s="209" t="str">
        <f t="shared" si="13"/>
        <v/>
      </c>
      <c r="Y70" s="209" t="str">
        <f t="shared" si="14"/>
        <v/>
      </c>
      <c r="Z70" s="209" t="str">
        <f t="shared" si="15"/>
        <v/>
      </c>
      <c r="AA70" s="209" t="str">
        <f t="shared" si="16"/>
        <v/>
      </c>
      <c r="AB70" s="209" t="str">
        <f t="shared" si="17"/>
        <v/>
      </c>
      <c r="AC70" s="209" t="str">
        <f t="shared" si="18"/>
        <v/>
      </c>
      <c r="AD70" s="209" t="str">
        <f t="shared" si="19"/>
        <v/>
      </c>
      <c r="AE70" s="209" t="str">
        <f t="shared" si="20"/>
        <v/>
      </c>
      <c r="AF70" s="209" t="str">
        <f t="shared" si="21"/>
        <v/>
      </c>
      <c r="AG70" s="209" t="str">
        <f t="shared" si="22"/>
        <v/>
      </c>
      <c r="AH70" s="209" t="str">
        <f t="shared" si="23"/>
        <v/>
      </c>
      <c r="AI70" s="209" t="str">
        <f t="shared" si="24"/>
        <v/>
      </c>
      <c r="AJ70" s="209" t="str">
        <f t="shared" si="25"/>
        <v/>
      </c>
      <c r="AK70" s="209" t="str">
        <f t="shared" si="26"/>
        <v/>
      </c>
      <c r="AL70" s="209" t="str">
        <f t="shared" si="27"/>
        <v/>
      </c>
      <c r="AM70" s="209" t="str">
        <f t="shared" si="28"/>
        <v/>
      </c>
      <c r="AN70" s="209" t="str">
        <f t="shared" si="29"/>
        <v/>
      </c>
    </row>
    <row r="71" spans="1:40" ht="13.5" customHeight="1" thickBot="1" x14ac:dyDescent="0.25">
      <c r="A71" s="700"/>
      <c r="B71" s="701"/>
      <c r="C71" s="702"/>
      <c r="D71" s="703"/>
      <c r="E71" s="699"/>
      <c r="F71" s="144"/>
      <c r="G71" s="144"/>
      <c r="H71" s="200"/>
      <c r="I71" s="138"/>
      <c r="J71" s="1"/>
      <c r="K71" s="210" t="str">
        <f t="shared" ref="K71" si="30">IF(F71="Teksi (Dengan Resit)",IF(ISBLANK(H71),"",H71&amp;","&amp;" "),"")</f>
        <v/>
      </c>
      <c r="L71" s="211" t="str">
        <f t="shared" ref="L71" si="31">IF(F71="MRT / LRT / Monorail",IF(ISBLANK(H71),"",H71&amp;","&amp;" "),"")</f>
        <v/>
      </c>
      <c r="M71" s="211" t="str">
        <f t="shared" ref="M71" si="32">IF(F71="KLIA Exspress (ERL)",IF(ISBLANK(H71),"",H71&amp;","&amp;" "),"")</f>
        <v/>
      </c>
      <c r="N71" s="211" t="str">
        <f t="shared" ref="N71" si="33">IF(F71="Keretapi",IF(ISBLANK(H71),"",H71&amp;","&amp;" "),"")</f>
        <v/>
      </c>
      <c r="O71" s="211" t="str">
        <f t="shared" ref="O71" si="34">IF(F71="Kapal Terbang (Perniagaan)",IF(ISBLANK(H71),"",H71&amp;","&amp;" "),"")</f>
        <v/>
      </c>
      <c r="P71" s="211" t="str">
        <f t="shared" ref="P71" si="35">IF(F71="Kapal Terbang (Kelas 1)",IF(ISBLANK(H71),"",H71&amp;","&amp;" "),"")</f>
        <v/>
      </c>
      <c r="Q71" s="211" t="str">
        <f t="shared" ref="Q71" si="36">IF(F71="Kapal Terbang (Ekonomi)",IF(ISBLANK(H71),"",H71&amp;","&amp;" "),"")</f>
        <v/>
      </c>
      <c r="R71" s="211" t="str">
        <f t="shared" ref="R71" si="37">IF(F71="Kapal Laut (Kelas 2)",IF(ISBLANK(H71),"",H71&amp;","&amp;" "),"")</f>
        <v/>
      </c>
      <c r="S71" s="211" t="str">
        <f t="shared" ref="S71" si="38">IF(F71="Kapal Laut (Kelas 1)",IF(ISBLANK(H71),"",H71&amp;","&amp;" "),"")</f>
        <v/>
      </c>
      <c r="T71" s="211" t="str">
        <f t="shared" ref="T71" si="39">IF(F71="Feri (Kelas 2)",IF(ISBLANK(H71),"",H71&amp;","&amp;" "),"")</f>
        <v/>
      </c>
      <c r="U71" s="211" t="str">
        <f t="shared" ref="U71" si="40">IF(F71="Feri (Kelas 1)",IF(ISBLANK(H71),"",H71&amp;","&amp;" "),"")</f>
        <v/>
      </c>
      <c r="V71" s="211" t="str">
        <f t="shared" ref="V71" si="41">IF(F71="Bot",IF(ISBLANK(H71),"",H71&amp;","&amp;" "),"")</f>
        <v/>
      </c>
      <c r="W71" s="211" t="str">
        <f t="shared" ref="W71" si="42">IF(F71="Bas Henti-Henti",IF(ISBLANK(H71),"",H71&amp;","&amp;" "),"")</f>
        <v/>
      </c>
      <c r="X71" s="211" t="str">
        <f t="shared" ref="X71" si="43">IF(F71="Bas Ekspress",IF(ISBLANK(H71),"",H71&amp;","&amp;" "),"")</f>
        <v/>
      </c>
      <c r="Y71" s="211" t="str">
        <f t="shared" ref="Y71" si="44">IF(ISERROR(SEARCH("*Hotel*",F71,1)),"",IF(ISBLANK(H71),"",H71&amp;","&amp;" "))</f>
        <v/>
      </c>
      <c r="Z71" s="211" t="str">
        <f t="shared" ref="Z71" si="45">IF(F71="Tol (Bayaran Tunai)",IF(ISBLANK(H71),"",H71&amp;","&amp;" "),"")</f>
        <v/>
      </c>
      <c r="AA71" s="211" t="str">
        <f t="shared" ref="AA71" si="46">IF(F71="Tol (Touch &amp; Go)",IF(ISBLANK(H71),"",H71&amp;","&amp;" "),"")</f>
        <v/>
      </c>
      <c r="AB71" s="211" t="str">
        <f t="shared" ref="AB71" si="47">IF(F71="Letak Kenderaan (Parking)",IF(ISBLANK(H71),"",H71&amp;","&amp;" "),"")</f>
        <v/>
      </c>
      <c r="AC71" s="211" t="str">
        <f t="shared" ref="AC71" si="48">IF(F71="Dobi (Menginap lebih 3 hari)",IF(ISBLANK(H71),"",H71&amp;","&amp;" "),"")</f>
        <v/>
      </c>
      <c r="AD71" s="211" t="str">
        <f t="shared" ref="AD71" si="49">IF(F71="Yuran Pendaftaran",IF(ISBLANK(H71),"",H71&amp;","&amp;" "),"")</f>
        <v/>
      </c>
      <c r="AE71" s="211" t="str">
        <f t="shared" ref="AE71" si="50">IF(F71="Telefon (Urusan Rasmi)",IF(ISBLANK(H71),"",H71&amp;","&amp;" "),"")</f>
        <v/>
      </c>
      <c r="AF71" s="211" t="str">
        <f t="shared" ref="AF71" si="51">IF(F71="Faksimili (Urusan Rasmi)",IF(ISBLANK(H71),"",H71&amp;","&amp;" "),"")</f>
        <v/>
      </c>
      <c r="AG71" s="211" t="str">
        <f t="shared" ref="AG71" si="52">IF(F71="Cukai Lapangan Terbang (Airport Tax)",IF(ISBLANK(H71),"",H71&amp;","&amp;" "),"")</f>
        <v/>
      </c>
      <c r="AH71" s="211" t="str">
        <f t="shared" ref="AH71" si="53">IF(F71="Excess Baggage (Barang Rasmi)",IF(ISBLANK(H71),"",H71&amp;","&amp;" "),"")</f>
        <v/>
      </c>
      <c r="AI71" s="211" t="str">
        <f t="shared" ref="AI71" si="54">IF(F71="Change Fees (Sebab Rasmi)",IF(ISBLANK(H71),"",H71&amp;","&amp;" "),"")</f>
        <v/>
      </c>
      <c r="AJ71" s="211" t="str">
        <f t="shared" ref="AJ71" si="55">IF(F71="Pos/Courier (Urusan Rasmi)",IF(ISBLANK(H71),"",H71&amp;","&amp;" "),"")</f>
        <v/>
      </c>
      <c r="AK71" s="211" t="str">
        <f t="shared" ref="AK71" si="56">IF(F71="Cukai Barangan &amp; Perkhidmatan (GST)",IF(ISBLANK(H71),"",H71&amp;","&amp;" "),"")</f>
        <v/>
      </c>
      <c r="AL71" s="211" t="str">
        <f t="shared" ref="AL71" si="57">IF(F71="Caj Perkhidmatan (Service Charge)",IF(ISBLANK(H71),"",H71&amp;","&amp;" "),"")</f>
        <v/>
      </c>
      <c r="AM71" s="211" t="str">
        <f t="shared" ref="AM71" si="58">IF(F71="Insuran Kemalangan Diri (PA)",IF(ISBLANK(H71),"",H71&amp;","&amp;" "),"")</f>
        <v/>
      </c>
      <c r="AN71" s="211" t="str">
        <f t="shared" ref="AN71" si="59">IF(F71="Pembaharuan Passport / VISA",IF(ISBLANK(H71),"",H71&amp;","&amp;" "),"")</f>
        <v/>
      </c>
    </row>
    <row r="72" spans="1:40" ht="24" customHeight="1" thickTop="1" thickBot="1" x14ac:dyDescent="0.25">
      <c r="A72" s="653" t="s">
        <v>657</v>
      </c>
      <c r="B72" s="654"/>
      <c r="C72" s="654"/>
      <c r="D72" s="655"/>
      <c r="E72" s="75">
        <f>SUM(E6:E71)</f>
        <v>0</v>
      </c>
      <c r="F72" s="462"/>
      <c r="G72" s="463"/>
      <c r="H72" s="463"/>
      <c r="I72" s="464"/>
      <c r="J72" s="1"/>
      <c r="K72" s="206" t="str">
        <f>K6&amp;K7&amp;K8&amp;K9&amp;K10&amp;K11&amp;K13&amp;K12&amp;K14&amp;K15&amp;K16&amp;K17&amp;K18&amp;K19&amp;K20&amp;K21&amp;K22&amp;K23&amp;K24&amp;K25&amp;K26&amp;K27&amp;K28&amp;K29&amp;K30&amp;K31&amp;K32&amp;K33&amp;K34&amp;K35&amp;K36&amp;K37&amp;K38&amp;K40&amp;K39&amp;K41&amp;K42&amp;K43&amp;K44&amp;K46&amp;K45&amp;K47&amp;K48&amp;K49&amp;K50&amp;K51&amp;K52&amp;K53&amp;K54&amp;K55&amp;K56&amp;K57&amp;K58&amp;K59&amp;K60&amp;K62&amp;K61&amp;K63&amp;K64&amp;K65&amp;K66&amp;K67&amp;K68&amp;K69&amp;K70&amp;K71</f>
        <v/>
      </c>
      <c r="L72" s="206" t="str">
        <f t="shared" ref="L72:AJ72" si="60">L6&amp;L7&amp;L8&amp;L9&amp;L10&amp;L11&amp;L13&amp;L12&amp;L14&amp;L15&amp;L16&amp;L17&amp;L18&amp;L19&amp;L20&amp;L21&amp;L22&amp;L23&amp;L24&amp;L25&amp;L26&amp;L27&amp;L28&amp;L29&amp;L30&amp;L31&amp;L32&amp;L33&amp;L34&amp;L35&amp;L36&amp;L37&amp;L38&amp;L40&amp;L39&amp;L41&amp;L42&amp;L43&amp;L44&amp;L46&amp;L45&amp;L47&amp;L48&amp;L49&amp;L50&amp;L51&amp;L52&amp;L53&amp;L54&amp;L55&amp;L56&amp;L57&amp;L58&amp;L59&amp;L60&amp;L62&amp;L61&amp;L63&amp;L64&amp;L65&amp;L66&amp;L67&amp;L68&amp;L69&amp;L70&amp;L71</f>
        <v/>
      </c>
      <c r="M72" s="206" t="str">
        <f t="shared" si="60"/>
        <v/>
      </c>
      <c r="N72" s="206" t="str">
        <f t="shared" si="60"/>
        <v/>
      </c>
      <c r="O72" s="206" t="str">
        <f t="shared" si="60"/>
        <v/>
      </c>
      <c r="P72" s="206" t="str">
        <f t="shared" si="60"/>
        <v/>
      </c>
      <c r="Q72" s="206" t="str">
        <f t="shared" si="60"/>
        <v/>
      </c>
      <c r="R72" s="206" t="str">
        <f t="shared" si="60"/>
        <v/>
      </c>
      <c r="S72" s="206" t="str">
        <f t="shared" si="60"/>
        <v/>
      </c>
      <c r="T72" s="206" t="str">
        <f t="shared" si="60"/>
        <v/>
      </c>
      <c r="U72" s="206" t="str">
        <f t="shared" si="60"/>
        <v/>
      </c>
      <c r="V72" s="206" t="str">
        <f t="shared" si="60"/>
        <v/>
      </c>
      <c r="W72" s="206" t="str">
        <f t="shared" si="60"/>
        <v/>
      </c>
      <c r="X72" s="206" t="str">
        <f t="shared" si="60"/>
        <v/>
      </c>
      <c r="Y72" s="206" t="str">
        <f t="shared" si="60"/>
        <v/>
      </c>
      <c r="Z72" s="206" t="str">
        <f t="shared" si="60"/>
        <v/>
      </c>
      <c r="AA72" s="206" t="str">
        <f t="shared" si="60"/>
        <v/>
      </c>
      <c r="AB72" s="206" t="str">
        <f t="shared" si="60"/>
        <v/>
      </c>
      <c r="AC72" s="206" t="str">
        <f t="shared" si="60"/>
        <v/>
      </c>
      <c r="AD72" s="206" t="str">
        <f t="shared" si="60"/>
        <v/>
      </c>
      <c r="AE72" s="206" t="str">
        <f t="shared" si="60"/>
        <v/>
      </c>
      <c r="AF72" s="206" t="str">
        <f t="shared" si="60"/>
        <v/>
      </c>
      <c r="AG72" s="206" t="str">
        <f t="shared" si="60"/>
        <v/>
      </c>
      <c r="AH72" s="206" t="str">
        <f t="shared" si="60"/>
        <v/>
      </c>
      <c r="AI72" s="206" t="str">
        <f t="shared" si="60"/>
        <v/>
      </c>
      <c r="AJ72" s="206" t="str">
        <f t="shared" si="60"/>
        <v/>
      </c>
      <c r="AK72" s="206" t="str">
        <f t="shared" ref="AK72:AN72" si="61">AK6&amp;AK7&amp;AK8&amp;AK9&amp;AK10&amp;AK11&amp;AK13&amp;AK12&amp;AK14&amp;AK15&amp;AK16&amp;AK17&amp;AK18&amp;AK19&amp;AK20&amp;AK21&amp;AK22&amp;AK23&amp;AK24&amp;AK25&amp;AK26&amp;AK27&amp;AK28&amp;AK29&amp;AK30&amp;AK31&amp;AK32&amp;AK33&amp;AK34&amp;AK35&amp;AK36&amp;AK37&amp;AK38&amp;AK40&amp;AK39&amp;AK41&amp;AK42&amp;AK43&amp;AK44&amp;AK46&amp;AK45&amp;AK47&amp;AK48&amp;AK49&amp;AK50&amp;AK51&amp;AK52&amp;AK53&amp;AK54&amp;AK55&amp;AK56&amp;AK57&amp;AK58&amp;AK59&amp;AK60&amp;AK62&amp;AK61&amp;AK63&amp;AK64&amp;AK65&amp;AK66&amp;AK67&amp;AK68&amp;AK69&amp;AK70&amp;AK71</f>
        <v/>
      </c>
      <c r="AL72" s="206" t="str">
        <f t="shared" si="61"/>
        <v/>
      </c>
      <c r="AM72" s="206" t="str">
        <f t="shared" si="61"/>
        <v/>
      </c>
      <c r="AN72" s="206" t="str">
        <f t="shared" si="61"/>
        <v/>
      </c>
    </row>
    <row r="73" spans="1:40" ht="24" customHeight="1" thickTop="1" thickBot="1" x14ac:dyDescent="0.25">
      <c r="A73" s="653" t="s">
        <v>688</v>
      </c>
      <c r="B73" s="654"/>
      <c r="C73" s="654"/>
      <c r="D73" s="655"/>
      <c r="E73" s="75">
        <f>'KENYATAAN TUNTUTAN PAGE 2'!E73+'KENYATAAN TUNTUTAN PAGE 3'!E72</f>
        <v>0</v>
      </c>
      <c r="F73" s="462"/>
      <c r="G73" s="463"/>
      <c r="H73" s="463"/>
      <c r="I73" s="464"/>
      <c r="J73" s="1"/>
      <c r="K73" s="1"/>
      <c r="AK73" s="1"/>
      <c r="AL73" s="1"/>
    </row>
    <row r="74" spans="1:40" ht="7.5" customHeight="1" thickTop="1" x14ac:dyDescent="0.2">
      <c r="A74" s="439"/>
      <c r="B74" s="440"/>
      <c r="C74" s="441"/>
      <c r="D74" s="442"/>
      <c r="E74" s="442"/>
      <c r="F74" s="443"/>
      <c r="G74" s="443"/>
      <c r="H74" s="443"/>
      <c r="I74" s="444"/>
      <c r="J74" s="1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1"/>
      <c r="AL74" s="1"/>
    </row>
    <row r="75" spans="1:40" s="53" customFormat="1" x14ac:dyDescent="0.2">
      <c r="A75" s="91" t="str">
        <f>"Tuntutan Perjalanan Dituntut oleh : "&amp;NAMA&amp;" (No.K/P: "&amp;IC&amp;")"</f>
        <v>Tuntutan Perjalanan Dituntut oleh :   (No.K/P: )</v>
      </c>
      <c r="B75" s="91"/>
      <c r="C75" s="91"/>
      <c r="D75" s="90"/>
      <c r="E75" s="445"/>
      <c r="F75" s="98"/>
      <c r="G75" s="98"/>
      <c r="H75" s="446"/>
      <c r="I75" s="447" t="str">
        <f>"Muka Surat (4"&amp;"/"&amp;IF(SUM('KENYATAAN TUNTUTAN PAGE 2'!I6:I71)=0,"3",IF(SUM('KENYATAAN TUNTUTAN PAGE 3'!I6:I71)=0,"4",IF(SUM('KENYATAAN TUNTUTAN PAGE 4'!I6:I71)=0,"5","6")))+2&amp;")"</f>
        <v>Muka Surat (4/5)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40" hidden="1" x14ac:dyDescent="0.2">
      <c r="A76" s="9" t="str">
        <f>"Muka Surat (3"&amp;"/"&amp;IF(SUM('KENYATAAN TUNTUTAN PAGE 2'!I6:I71)=0,"3",IF(SUM('KENYATAAN TUNTUTAN PAGE 3'!I6:I71)=0,"4",IF(SUM('KENYATAAN TUNTUTAN PAGE 4'!I6:I71)=0,"5","6")))+2&amp;")"</f>
        <v>Muka Surat (3/5)</v>
      </c>
    </row>
    <row r="77" spans="1:40" hidden="1" x14ac:dyDescent="0.2">
      <c r="A77" s="338" t="s">
        <v>717</v>
      </c>
      <c r="B77" s="449"/>
      <c r="C77" s="97"/>
      <c r="D77" s="450"/>
      <c r="E77" s="338" t="s">
        <v>822</v>
      </c>
      <c r="F77" s="446"/>
      <c r="G77" s="446"/>
      <c r="H77" s="446"/>
      <c r="I77" s="448"/>
    </row>
    <row r="78" spans="1:40" hidden="1" x14ac:dyDescent="0.2">
      <c r="A78" s="451" t="s">
        <v>520</v>
      </c>
      <c r="B78" s="97"/>
      <c r="C78" s="414">
        <f>SUMIF(F6:F71,"Teksi (Tanpa Resit)",I6:I71)</f>
        <v>0</v>
      </c>
      <c r="D78" s="458" t="s">
        <v>748</v>
      </c>
      <c r="E78" s="453" t="s">
        <v>847</v>
      </c>
      <c r="F78" s="454">
        <f xml:space="preserve"> COUNTIFS(F6:F71,"Makan Pagi (Semenanjung)",G6:G71,"Bertugas Rasmi")+COUNTIFS(F6:F71,"Makan Pagi (Semenanjung)",G6:G71,"Mesyuarat")+COUNTIFS(F6:F71,"Makan Pagi (Semenanjung)",G6:G71,"Persidangan")+COUNTIFS(F6:F71,"Makan Pagi (Semenanjung)",G6:G71,"Kursus Pra-Perkhidmatan")</f>
        <v>0</v>
      </c>
      <c r="G78" s="446"/>
      <c r="H78" s="446"/>
      <c r="I78" s="448"/>
    </row>
    <row r="79" spans="1:40" hidden="1" x14ac:dyDescent="0.2">
      <c r="A79" s="451" t="s">
        <v>521</v>
      </c>
      <c r="B79" s="97"/>
      <c r="C79" s="459">
        <f>SUMIF(F6:F71,"Teksi (Dengan Resit)",I6:I71)</f>
        <v>0</v>
      </c>
      <c r="D79" s="458" t="s">
        <v>749</v>
      </c>
      <c r="E79" s="453" t="s">
        <v>848</v>
      </c>
      <c r="F79" s="454">
        <f>COUNTIFS(F6:F71,"Makan Pagi (Sbh/Swk/Lbn)",G6:G71,"Bertugas Rasmi")+COUNTIFS(F6:F71,"Makan Pagi (Sbh/Swk/Lbn)",G6:G71,"Mesyuarat")+COUNTIFS(F6:F71,"Makan Pagi (Sbh/Swk/Lbn)",G6:G71,"Persidangan")+COUNTIFS(F6:F71,"Makan Pagi (Sbh/Swk/Lbn)",G6:G71,"Kursus Pra-Perkhidmatan")</f>
        <v>0</v>
      </c>
      <c r="G79" s="446"/>
      <c r="H79" s="446"/>
      <c r="I79" s="448"/>
    </row>
    <row r="80" spans="1:40" hidden="1" x14ac:dyDescent="0.2">
      <c r="A80" s="451" t="s">
        <v>675</v>
      </c>
      <c r="B80" s="97"/>
      <c r="C80" s="459">
        <f>SUMIF(F6:F71,"MRT / LRT / Monorail",I6:I71)</f>
        <v>0</v>
      </c>
      <c r="D80" s="458" t="s">
        <v>750</v>
      </c>
      <c r="E80" s="453" t="s">
        <v>849</v>
      </c>
      <c r="F80" s="454">
        <f>COUNTIFS(F6:F71,"Makan Tengahari (Semenanjung)",G6:G71,"Bertugas Rasmi")+COUNTIFS(F6:F71,"Makan Tengahari (Semenanjung)",G6:G71,"Mesyuarat")+COUNTIFS(F6:F71,"Makan Tengahari (Semenanjung)",G6:G71,"Persidangan")+COUNTIFS(F6:F71,"Makan Tengahari (Semenanjung)",G6:G71,"Kursus Pra-Perkhidmatan")</f>
        <v>0</v>
      </c>
      <c r="G80" s="446"/>
      <c r="H80" s="446"/>
      <c r="I80" s="448"/>
    </row>
    <row r="81" spans="1:9" hidden="1" x14ac:dyDescent="0.2">
      <c r="A81" s="451" t="s">
        <v>528</v>
      </c>
      <c r="B81" s="97"/>
      <c r="C81" s="459">
        <f>SUMIF(F6:F71,"KLIA Exspress (ERL)",I6:I71)</f>
        <v>0</v>
      </c>
      <c r="D81" s="458" t="s">
        <v>751</v>
      </c>
      <c r="E81" s="453" t="s">
        <v>850</v>
      </c>
      <c r="F81" s="454">
        <f>COUNTIFS(F6:F71,"Makan Tengahari (Sbh/Swk/Lbn)",G6:G71,"Bertugas Rasmi")+COUNTIFS(F6:F71,"Makan Tengahari (Sbh/Swk/Lbn)",G6:G71,"Mesyuarat")+COUNTIFS(F6:F71,"Makan Tengahari (Sbh/Swk/Lbn)",G6:G71,"Persidangan")+COUNTIFS(F6:F71,"Makan Tengahari (Sbh/Swk/Lbn)",G6:G71,"Kursus Pra-Perkhidmatan")</f>
        <v>0</v>
      </c>
      <c r="G81" s="446"/>
      <c r="H81" s="446"/>
      <c r="I81" s="448"/>
    </row>
    <row r="82" spans="1:9" hidden="1" x14ac:dyDescent="0.2">
      <c r="A82" s="451" t="s">
        <v>522</v>
      </c>
      <c r="B82" s="97"/>
      <c r="C82" s="459">
        <f>SUMIF(F6:F71,"Keretapi",I6:I71)</f>
        <v>0</v>
      </c>
      <c r="D82" s="458" t="s">
        <v>752</v>
      </c>
      <c r="E82" s="453" t="s">
        <v>851</v>
      </c>
      <c r="F82" s="454">
        <f>COUNTIFS(F6:F71,"Makan Malam (Semenanjung)",G6:G71,"Bertugas Rasmi")+COUNTIFS(F6:F71,"Makan Malam (Semenanjung)",G6:G71,"Mesyuarat")+COUNTIFS(F6:F71,"Makan Malam (Semenanjung)",G6:G71,"Persidangan")+COUNTIFS(F6:F71,"Makan Malam (Semenanjung)",G6:G71,"Kursus Pra-Perkhidmatan")</f>
        <v>0</v>
      </c>
      <c r="G82" s="446"/>
      <c r="H82" s="446"/>
      <c r="I82" s="448"/>
    </row>
    <row r="83" spans="1:9" hidden="1" x14ac:dyDescent="0.2">
      <c r="A83" s="451" t="s">
        <v>600</v>
      </c>
      <c r="B83" s="97"/>
      <c r="C83" s="459">
        <f>SUMIF(F6:F71,"Kapal Terbang (Perniagaan)",I6:I71)</f>
        <v>0</v>
      </c>
      <c r="D83" s="458" t="s">
        <v>753</v>
      </c>
      <c r="E83" s="453" t="s">
        <v>852</v>
      </c>
      <c r="F83" s="454">
        <f>COUNTIFS(F6:F71,"Makan Malam (Sbh/Swk/Lbn)",G6:G71,"Bertugas Rasmi")+COUNTIFS(F6:F71,"Makan Malam (Sbh/Swk/Lbn)",G6:G71,"Mesyuarat")+COUNTIFS(F6:F71,"Makan Malam (Sbh/Swk/Lbn)",G6:G71,"Persidangan")+COUNTIFS(F6:F71,"Makan Malam (Sbh/Swk/Lbn)",G6:G71,"Kursus Pra-Perkhidmatan")</f>
        <v>0</v>
      </c>
      <c r="G83" s="446"/>
      <c r="H83" s="446"/>
      <c r="I83" s="448"/>
    </row>
    <row r="84" spans="1:9" hidden="1" x14ac:dyDescent="0.2">
      <c r="A84" s="451" t="s">
        <v>601</v>
      </c>
      <c r="B84" s="97"/>
      <c r="C84" s="459">
        <f>SUMIF(F6:F71,"Kapal Terbang (Kelas 1)",I6:I71)</f>
        <v>0</v>
      </c>
      <c r="D84" s="458" t="s">
        <v>754</v>
      </c>
      <c r="E84" s="90"/>
      <c r="F84" s="446"/>
      <c r="G84" s="446"/>
      <c r="H84" s="446"/>
      <c r="I84" s="448"/>
    </row>
    <row r="85" spans="1:9" hidden="1" x14ac:dyDescent="0.2">
      <c r="A85" s="451" t="s">
        <v>599</v>
      </c>
      <c r="B85" s="97"/>
      <c r="C85" s="459">
        <f>SUMIF(F6:F71,"Kapal Terbang (Ekonomi)",I6:I71)</f>
        <v>0</v>
      </c>
      <c r="D85" s="458" t="s">
        <v>755</v>
      </c>
      <c r="E85" s="453" t="s">
        <v>853</v>
      </c>
      <c r="F85" s="454">
        <f>COUNTIFS(F6:F71,"Makan Pagi (Semenanjung)",G6:G71,"Kursus")+COUNTIFS(F6:F71,"Makan Pagi (Semenanjung)",G6:G71,"Bengkel")+COUNTIFS(F6:F71,"Makan Pagi (Semenanjung)",G6:G71,"Seminar")+COUNTIFS(F6:F71,"Makan Pagi (Semenanjung)",G6:G71,"Latihan")</f>
        <v>0</v>
      </c>
      <c r="G85" s="446"/>
      <c r="H85" s="446"/>
      <c r="I85" s="448"/>
    </row>
    <row r="86" spans="1:9" hidden="1" x14ac:dyDescent="0.2">
      <c r="A86" s="451" t="s">
        <v>519</v>
      </c>
      <c r="B86" s="97"/>
      <c r="C86" s="459">
        <f>SUMIF(F6:F71,"Bas Henti-Henti",I6:I71)</f>
        <v>0</v>
      </c>
      <c r="D86" s="458" t="s">
        <v>756</v>
      </c>
      <c r="E86" s="453" t="s">
        <v>854</v>
      </c>
      <c r="F86" s="454">
        <f>COUNTIFS(F6:F71,"Makan Pagi (Sbh/Swk/Lbn)",G6:G71,"Kursus")+COUNTIFS(F6:F71,"Makan Pagi (Sbh/Swk/Lbn)",G6:G71,"Bengkel")+COUNTIFS(F6:F71,"Makan Pagi (Sbh/Swk/Lbn)",G6:G71,"Seminar")+COUNTIFS(F6:F71,"Makan Pagi (Sbh/Swk/Lbn)",G6:G71,"Latihan")</f>
        <v>0</v>
      </c>
      <c r="G86" s="446"/>
      <c r="H86" s="446"/>
      <c r="I86" s="448"/>
    </row>
    <row r="87" spans="1:9" hidden="1" x14ac:dyDescent="0.2">
      <c r="A87" s="451" t="s">
        <v>518</v>
      </c>
      <c r="B87" s="97"/>
      <c r="C87" s="459">
        <f>SUMIF(F6:F71,"Bas Ekspress",I6:I71)</f>
        <v>0</v>
      </c>
      <c r="D87" s="458" t="s">
        <v>757</v>
      </c>
      <c r="E87" s="453" t="s">
        <v>855</v>
      </c>
      <c r="F87" s="454">
        <f>COUNTIFS(F6:F71,"Makan Tengahari (Semenanjung)",G6:G71,"Kursus")+COUNTIFS(F6:F71,"Makan Tengahari (Semenanjung)",G6:G71,"Bengkel")+COUNTIFS(F6:F71,"Makan Tengahari (Semenanjung)",G6:G71,"Seminar")+COUNTIFS(F6:F71,"Makan Tengahari (Semenanjung)",G6:G71,"Latihan")</f>
        <v>0</v>
      </c>
      <c r="G87" s="446"/>
      <c r="H87" s="446"/>
      <c r="I87" s="448"/>
    </row>
    <row r="88" spans="1:9" hidden="1" x14ac:dyDescent="0.2">
      <c r="A88" s="451" t="s">
        <v>603</v>
      </c>
      <c r="B88" s="97"/>
      <c r="C88" s="459">
        <f>SUMIF(F6:F71,"Kapal Laut (Kelas 2)",I6:I71)</f>
        <v>0</v>
      </c>
      <c r="D88" s="458" t="s">
        <v>758</v>
      </c>
      <c r="E88" s="453" t="s">
        <v>856</v>
      </c>
      <c r="F88" s="454">
        <f>COUNTIFS(F6:F71,"Makan Tengahari (Sbh/Swk/Lbn)",G6:G71,"Kursus")+COUNTIFS(F6:F71,"Makan Tengahari (Sbh/Swk/Lbn)",G6:G71,"Bengkel")+COUNTIFS(F6:F71,"Makan Tengahari (Sbh/Swk/Lbn)",G6:G71,"Seminar")+COUNTIFS(F6:F71,"Makan Tengahari (Sbh/Swk/Lbn)",G6:G71,"Latihan")</f>
        <v>0</v>
      </c>
      <c r="G88" s="446"/>
      <c r="H88" s="446"/>
      <c r="I88" s="448"/>
    </row>
    <row r="89" spans="1:9" hidden="1" x14ac:dyDescent="0.2">
      <c r="A89" s="451" t="s">
        <v>602</v>
      </c>
      <c r="B89" s="97"/>
      <c r="C89" s="459">
        <f>SUMIF(F6:F71,"Kapal Laut (Kelas 1)",I6:I71)</f>
        <v>0</v>
      </c>
      <c r="D89" s="458" t="s">
        <v>759</v>
      </c>
      <c r="E89" s="453" t="s">
        <v>857</v>
      </c>
      <c r="F89" s="454">
        <f>COUNTIFS(F6:F71,"Makan Malam (Semenanjung)",G6:G71,"Kursus")+COUNTIFS(F6:F71,"Makan Malam (Semenanjung)",G6:G71,"Bengkel")+COUNTIFS(F6:F71,"Makan Malam (Semenanjung)",G6:G71,"Seminar")+COUNTIFS(F6:F71,"Makan Malam (Semenanjung)",G6:G71,"Latihan")</f>
        <v>0</v>
      </c>
      <c r="G89" s="446"/>
      <c r="H89" s="446"/>
      <c r="I89" s="448"/>
    </row>
    <row r="90" spans="1:9" hidden="1" x14ac:dyDescent="0.2">
      <c r="A90" s="451" t="s">
        <v>605</v>
      </c>
      <c r="B90" s="97"/>
      <c r="C90" s="459">
        <f>SUMIF(F6:F71,"Feri (Kelas 2)",I6:I71)</f>
        <v>0</v>
      </c>
      <c r="D90" s="458" t="s">
        <v>760</v>
      </c>
      <c r="E90" s="453" t="s">
        <v>858</v>
      </c>
      <c r="F90" s="454">
        <f>COUNTIFS(F6:F71,"Makan Malam (Sbh/Swk/Lbn)",G6:G71,"Kursus")+COUNTIFS(F6:F71,"Makan Malam (Sbh/Swk/Lbn)",G6:G71,"Bengkel")+COUNTIFS(F6:F71,"Makan Malam (Sbh/Swk/Lbn)",G6:G71,"Seminar")+COUNTIFS(F6:F71,"Makan Malam (Sbh/Swk/Lbn)",G6:G71,"Latihan")</f>
        <v>0</v>
      </c>
      <c r="G90" s="446"/>
      <c r="H90" s="446"/>
      <c r="I90" s="448"/>
    </row>
    <row r="91" spans="1:9" hidden="1" x14ac:dyDescent="0.2">
      <c r="A91" s="451" t="s">
        <v>604</v>
      </c>
      <c r="B91" s="97"/>
      <c r="C91" s="459">
        <f>SUMIF(F6:F71,"Feri (Kelas 1)",I6:I71)</f>
        <v>0</v>
      </c>
      <c r="D91" s="458" t="s">
        <v>761</v>
      </c>
      <c r="E91" s="97"/>
      <c r="F91" s="446"/>
      <c r="G91" s="446"/>
      <c r="H91" s="446"/>
      <c r="I91" s="448"/>
    </row>
    <row r="92" spans="1:9" hidden="1" x14ac:dyDescent="0.2">
      <c r="A92" s="451" t="s">
        <v>526</v>
      </c>
      <c r="B92" s="97"/>
      <c r="C92" s="459">
        <f>SUMIF(F6:F71,"Bot",I6:I71)</f>
        <v>0</v>
      </c>
      <c r="D92" s="458" t="s">
        <v>762</v>
      </c>
      <c r="E92" s="453" t="s">
        <v>879</v>
      </c>
      <c r="F92" s="454">
        <f>COUNTIFS(F6:F71,"Elaun Harian (Semenanjung)",G6:G71,"Bertugas Rasmi")+COUNTIFS(F6:F71,"Elaun Harian (Semenanjung)",G6:G71,"Mesyuarat")+COUNTIFS(F6:F71,"Elaun Harian (Semenanjung)",G6:G71,"Persidangan")+COUNTIFS(F6:F71,"Elaun Harian (Semenanjung)",G6:G71,"Kursus Pra-Perkhidmatan")</f>
        <v>0</v>
      </c>
      <c r="G92" s="446"/>
      <c r="H92" s="446"/>
      <c r="I92" s="448"/>
    </row>
    <row r="93" spans="1:9" hidden="1" x14ac:dyDescent="0.2">
      <c r="A93" s="451" t="s">
        <v>543</v>
      </c>
      <c r="B93" s="97"/>
      <c r="C93" s="414">
        <f>SUMIF(F6:F71,"Tol (Bayaran Tunai)",I6:I71)</f>
        <v>0</v>
      </c>
      <c r="D93" s="105" t="s">
        <v>800</v>
      </c>
      <c r="E93" s="453" t="s">
        <v>880</v>
      </c>
      <c r="F93" s="454">
        <f>COUNTIFS(F6:F71,"Elaun Harian (Sbh/Swk/Lbn)",G6:G71,"Bertugas Rasmi")+COUNTIFS(F6:F71,"Elaun Harian (Sbh/Swk/Lbn)",G6:G71,"Mesyuarat")+COUNTIFS(F6:F71,"Elaun Harian (Sbh/Swk/Lbn)",G6:G71,"Persidangan")+COUNTIFS(F6:F71,"Elaun Harian (Sbh/Swk/Lbn)",G6:G71,"Kursus Pra-Perkhidmatan")</f>
        <v>0</v>
      </c>
      <c r="G93" s="446"/>
      <c r="H93" s="446"/>
      <c r="I93" s="448"/>
    </row>
    <row r="94" spans="1:9" hidden="1" x14ac:dyDescent="0.2">
      <c r="A94" s="451" t="s">
        <v>530</v>
      </c>
      <c r="B94" s="97"/>
      <c r="C94" s="414">
        <f>SUMIF(F6:F71,"Tol (Touch &amp; Go)",I6:I71)</f>
        <v>0</v>
      </c>
      <c r="D94" s="105" t="s">
        <v>801</v>
      </c>
      <c r="E94" s="453"/>
      <c r="F94" s="446"/>
      <c r="G94" s="446"/>
      <c r="H94" s="446"/>
      <c r="I94" s="448"/>
    </row>
    <row r="95" spans="1:9" hidden="1" x14ac:dyDescent="0.2">
      <c r="A95" s="451" t="s">
        <v>696</v>
      </c>
      <c r="B95" s="97"/>
      <c r="C95" s="414">
        <f>SUMIF(F6:F71,"Letak Kenderaan (Parking)",I6:I71)</f>
        <v>0</v>
      </c>
      <c r="D95" s="105" t="s">
        <v>802</v>
      </c>
      <c r="E95" s="453" t="s">
        <v>881</v>
      </c>
      <c r="F95" s="454">
        <f>COUNTIFS(F6:F71,"Elaun Harian (Semenanjung)",G6:G71,"Kursus")+COUNTIFS(F6:F71,"Elaun Harian (Semenanjung)",G6:G71,"Bengkel")+COUNTIFS(F6:F71,"Elaun Harian (Semenanjung)",G6:G71,"Seminar")+COUNTIFS(F6:F71,"Elaun Harian (Semenanjung)",G6:G71,"Latihan")</f>
        <v>0</v>
      </c>
      <c r="G95" s="446"/>
      <c r="H95" s="446"/>
      <c r="I95" s="448"/>
    </row>
    <row r="96" spans="1:9" hidden="1" x14ac:dyDescent="0.2">
      <c r="A96" s="451" t="s">
        <v>606</v>
      </c>
      <c r="B96" s="97"/>
      <c r="C96" s="414">
        <f>SUMIF(F6:F71,"Dobi (Menginap lebih 3 hari)",I6:I71)</f>
        <v>0</v>
      </c>
      <c r="D96" s="105" t="s">
        <v>803</v>
      </c>
      <c r="E96" s="453" t="s">
        <v>882</v>
      </c>
      <c r="F96" s="454">
        <f>COUNTIFS(F6:F71,"Elaun Harian (Sbh/Swk/Lbn)",G6:G71,"Kursus")+COUNTIFS(F6:F71,"Elaun Harian (Sbh/Swk/Lbn)",G6:G71,"Bengkel")+COUNTIFS(F6:F71,"Elaun Harian (Sbh/Swk/Lbn)",G6:G71,"Seminar")+COUNTIFS(F6:F71,"Elaun Harian (Sbh/Swk/Lbn)",G6:G71,"Latihan")</f>
        <v>0</v>
      </c>
      <c r="G96" s="446"/>
      <c r="H96" s="446"/>
      <c r="I96" s="448"/>
    </row>
    <row r="97" spans="1:9" hidden="1" x14ac:dyDescent="0.2">
      <c r="A97" s="451" t="s">
        <v>531</v>
      </c>
      <c r="B97" s="97"/>
      <c r="C97" s="414">
        <f>SUMIF(F6:F71,"Yuran Pendaftaran",I6:I71)</f>
        <v>0</v>
      </c>
      <c r="D97" s="105" t="s">
        <v>804</v>
      </c>
      <c r="E97" s="97"/>
      <c r="F97" s="446"/>
      <c r="G97" s="446"/>
      <c r="H97" s="446"/>
      <c r="I97" s="448"/>
    </row>
    <row r="98" spans="1:9" hidden="1" x14ac:dyDescent="0.2">
      <c r="A98" s="451" t="s">
        <v>532</v>
      </c>
      <c r="B98" s="97"/>
      <c r="C98" s="414">
        <f>SUMIF(F6:F71,"Telefon (Urusan Rasmi)",I6:I71)</f>
        <v>0</v>
      </c>
      <c r="D98" s="105" t="s">
        <v>805</v>
      </c>
      <c r="E98" s="338" t="s">
        <v>887</v>
      </c>
      <c r="F98" s="446"/>
      <c r="G98" s="446"/>
      <c r="H98" s="446"/>
      <c r="I98" s="448"/>
    </row>
    <row r="99" spans="1:9" hidden="1" x14ac:dyDescent="0.2">
      <c r="A99" s="451" t="s">
        <v>533</v>
      </c>
      <c r="B99" s="97"/>
      <c r="C99" s="414">
        <f>SUMIF(F6:F71,"Faksimili (Urusan Rasmi)",I6:I71)</f>
        <v>0</v>
      </c>
      <c r="D99" s="105" t="s">
        <v>806</v>
      </c>
      <c r="E99" s="453" t="s">
        <v>920</v>
      </c>
      <c r="F99" s="454">
        <f>COUNTIFS(F6:F71,"Hotel (Standard) 1 Malam (Semenanjung)",G6:G71,"Bertugas Rasmi")+COUNTIFS(F6:F71,"Hotel (Standard) 1 Malam (Semenanjung)",G6:G71,"Mesyuarat")+COUNTIFS(F6:F71,"Hotel (Standard) 1 Malam (Semenanjung)",G6:G71,"Persidangan")+COUNTIFS(F6:F71,"Hotel (Standard) 1 Malam (Semenanjung)",G6:G71,"Kursus Pra-Perkhidmatan")</f>
        <v>0</v>
      </c>
      <c r="G99" s="446"/>
      <c r="H99" s="446"/>
      <c r="I99" s="448"/>
    </row>
    <row r="100" spans="1:9" hidden="1" x14ac:dyDescent="0.2">
      <c r="A100" s="451" t="s">
        <v>607</v>
      </c>
      <c r="B100" s="97"/>
      <c r="C100" s="414">
        <f>SUMIF(F6:F71,"Cukai Lapangan Terbang (Airport Tax)",I6:I71)</f>
        <v>0</v>
      </c>
      <c r="D100" s="105" t="s">
        <v>807</v>
      </c>
      <c r="E100" s="453" t="s">
        <v>921</v>
      </c>
      <c r="F100" s="454">
        <f>COUNTIFS(F6:F71,"Hotel (Standard) 1 Malam (Sbh/Swk/Lbn)",G6:G71,"Bertugas Rasmi")+COUNTIFS(F6:F71,"Hotel (Standard) 1 Malam (Sbh/Swk/Lbn)",G6:G71,"Mesyuarat")+COUNTIFS(F6:F71,"Hotel (Standard) 1 Malam (Sbh/Swk/Lbn)",G6:G71,"Persidangan")+COUNTIFS(F6:F71,"Hotel (Standard) 1 Malam (Sbh/Swk/Lbn)",G6:G71,"Kursus Pra-Perkhidmatan")</f>
        <v>0</v>
      </c>
      <c r="G100" s="446"/>
      <c r="H100" s="446"/>
      <c r="I100" s="448"/>
    </row>
    <row r="101" spans="1:9" hidden="1" x14ac:dyDescent="0.2">
      <c r="A101" s="451" t="s">
        <v>697</v>
      </c>
      <c r="B101" s="97"/>
      <c r="C101" s="414">
        <f>SUMIF(F6:F71,"Excess Baggage (Barang Rasmi)",I6:I71)</f>
        <v>0</v>
      </c>
      <c r="D101" s="105" t="s">
        <v>808</v>
      </c>
      <c r="E101" s="453" t="s">
        <v>922</v>
      </c>
      <c r="F101" s="454">
        <f>COUNTIFS(F6:F71,"Hotel (Superior) 1 Malam (Semenanjung)",G6:G71,"Bertugas Rasmi")+COUNTIFS(F6:F71,"Hotel (Superior) 1 Malam (Semenanjung)",G6:G71,"Mesyuarat")+COUNTIFS(F6:F71,"Hotel (Superior) 1 Malam (Semenanjung)",G6:G71,"Persidangan")+COUNTIFS(F6:F71,"Hotel (Superior) 1 Malam (Semenanjung)",G6:G71,"Kursus Pra-Perkhidmatan")</f>
        <v>0</v>
      </c>
      <c r="G101" s="446"/>
      <c r="H101" s="446"/>
      <c r="I101" s="448"/>
    </row>
    <row r="102" spans="1:9" hidden="1" x14ac:dyDescent="0.2">
      <c r="A102" s="451" t="s">
        <v>698</v>
      </c>
      <c r="B102" s="97"/>
      <c r="C102" s="414">
        <f>SUMIF(F6:F71,"Change Fees (Sebab Rasmi)",I6:I71)</f>
        <v>0</v>
      </c>
      <c r="D102" s="105" t="s">
        <v>809</v>
      </c>
      <c r="E102" s="453" t="s">
        <v>923</v>
      </c>
      <c r="F102" s="454">
        <f>COUNTIFS(F6:F71,"Hotel (Superior) 1 Malam (Sbh/Swk/Lbn)",G6:G71,"Bertugas Rasmi")+COUNTIFS(F6:F71,"Hotel (Superior) 1 Malam (Sbh/Swk/Lbn)",G6:G71,"Mesyuarat")+COUNTIFS(F6:F71,"Hotel (Superior) 1 Malam (Sbh/Swk/Lbn)",G6:G71,"Persidangan")+COUNTIFS(F6:F71,"Hotel (Superior) 1 Malam (Sbh/Swk/Lbn)",G6:G71,"Kursus Pra-Perkhidmatan")</f>
        <v>0</v>
      </c>
      <c r="G102" s="446"/>
      <c r="H102" s="446"/>
      <c r="I102" s="448"/>
    </row>
    <row r="103" spans="1:9" hidden="1" x14ac:dyDescent="0.2">
      <c r="A103" s="451" t="s">
        <v>609</v>
      </c>
      <c r="B103" s="97"/>
      <c r="C103" s="414">
        <f>SUMIF(F6:F71,"Pos/Courier (Urusan Rasmi)",I6:I71)</f>
        <v>0</v>
      </c>
      <c r="D103" s="105" t="s">
        <v>810</v>
      </c>
      <c r="E103" s="453" t="s">
        <v>924</v>
      </c>
      <c r="F103" s="454">
        <f>COUNTIFS(F6:F71,"Hotel (Suite) 1 Malam (Semenanjung)",G6:G71,"Bertugas Rasmi")+COUNTIFS(F6:F71,"Hotel (Suite) 1 Malam (Semenanjung)",G6:G71,"Mesyuarat")+COUNTIFS(F6:F71,"Hotel (Suite) 1 Malam (Semenanjung)",G6:G71,"Persidangan")+COUNTIFS(F6:F71,"Hotel (Suite) 1 Malam (Semenanjung)",G6:G71,"Kursus Pra-Perkhidmatan")</f>
        <v>0</v>
      </c>
      <c r="G103" s="446"/>
      <c r="H103" s="446"/>
      <c r="I103" s="448"/>
    </row>
    <row r="104" spans="1:9" hidden="1" x14ac:dyDescent="0.2">
      <c r="A104" s="451" t="s">
        <v>1015</v>
      </c>
      <c r="B104" s="97"/>
      <c r="C104" s="455">
        <f>SUMIF(F6:F71,"Cukai Barangan &amp; Perkhidmatan (GST)",I6:I71)</f>
        <v>0</v>
      </c>
      <c r="D104" s="456" t="s">
        <v>1031</v>
      </c>
      <c r="E104" s="453" t="s">
        <v>925</v>
      </c>
      <c r="F104" s="454">
        <f>COUNTIFS(F6:F71,"Hotel (Suite) 1 Malam (Sbh/Swk/Lbn)",G6:G71,"Bertugas Rasmi")+COUNTIFS(F6:F71,"Hotel (Suite) 1 Malam (Sbh/Swk/Lbn)",G6:G71,"Mesyuarat")+COUNTIFS(F6:F71,"Hotel (Suite) 1 Malam (Sbh/Swk/Lbn)",G6:G71,"Persidangan")+COUNTIFS(F6:F71,"Hotel (Suite) 1 Malam (Sbh/Swk/Lbn)",G6:G71,"Kursus Pra-Perkhidmatan")</f>
        <v>0</v>
      </c>
      <c r="G104" s="446"/>
      <c r="H104" s="446"/>
      <c r="I104" s="448"/>
    </row>
    <row r="105" spans="1:9" ht="15.75" hidden="1" x14ac:dyDescent="0.2">
      <c r="A105" s="451" t="s">
        <v>1016</v>
      </c>
      <c r="B105" s="97"/>
      <c r="C105" s="455">
        <f>SUMIF(F6:F71,"Caj Perkhidmatan (Service Charge)",I6:I71)</f>
        <v>0</v>
      </c>
      <c r="D105" s="456" t="s">
        <v>1032</v>
      </c>
      <c r="E105" s="457"/>
      <c r="F105" s="446"/>
      <c r="G105" s="446"/>
      <c r="H105" s="446"/>
      <c r="I105" s="448"/>
    </row>
    <row r="106" spans="1:9" hidden="1" x14ac:dyDescent="0.2">
      <c r="A106" s="451" t="s">
        <v>1022</v>
      </c>
      <c r="B106" s="97"/>
      <c r="C106" s="455">
        <f>SUMIF(F6:F71,"Insuran Kemalangan Diri (PA)",I6:I71)</f>
        <v>0</v>
      </c>
      <c r="D106" s="456" t="s">
        <v>1033</v>
      </c>
      <c r="E106" s="453" t="s">
        <v>926</v>
      </c>
      <c r="F106" s="454">
        <f>COUNTIFS(F6:F71,"Hotel (Standard) 1 Malam (Semenanjung)",G6:G71,"Kursus")+COUNTIFS(F6:F71,"Hotel (Standard) 1 Malam (Semenanjung)",G6:G71,"Bengkel")+COUNTIFS(F6:F71,"Hotel (Standard) 1 Malam (Semenanjung)",G6:G71,"Seminar")+COUNTIFS(F6:F71,"Hotel (Standard) 1 Malam (Semenanjung)",G6:G71,"Latihan")</f>
        <v>0</v>
      </c>
      <c r="G106" s="446"/>
      <c r="H106" s="446"/>
      <c r="I106" s="448"/>
    </row>
    <row r="107" spans="1:9" hidden="1" x14ac:dyDescent="0.2">
      <c r="A107" s="451" t="s">
        <v>1019</v>
      </c>
      <c r="B107" s="97"/>
      <c r="C107" s="455">
        <f>SUMIF(F6:F71,"Pembaharuan Passport / VISA",I6:I71)</f>
        <v>0</v>
      </c>
      <c r="D107" s="456" t="s">
        <v>1034</v>
      </c>
      <c r="E107" s="453" t="s">
        <v>927</v>
      </c>
      <c r="F107" s="454">
        <f>COUNTIFS(F6:F71,"Hotel (Standard) 1 Malam (Sbh/Swk/Lbn)",G6:G71,"Kursus")+COUNTIFS(F6:F71,"Hotel (Standard) 1 Malam (Sbh/Swk/Lbn)",G6:G71,"Bengkel")+COUNTIFS(F6:F71,"Hotel (Standard) 1 Malam (Sbh/Swk/Lbn)",G6:G71,"Seminar")+COUNTIFS(F6:F71,"Hotel (Standard) 1 Malam (Sbh/Swk/Lbn)",G6:G71,"Latihan")</f>
        <v>0</v>
      </c>
      <c r="G107" s="446"/>
      <c r="H107" s="446"/>
      <c r="I107" s="448"/>
    </row>
    <row r="108" spans="1:9" hidden="1" x14ac:dyDescent="0.2">
      <c r="A108" s="97"/>
      <c r="B108" s="97"/>
      <c r="C108" s="97"/>
      <c r="D108" s="97"/>
      <c r="E108" s="453" t="s">
        <v>928</v>
      </c>
      <c r="F108" s="454">
        <f>COUNTIFS(F6:F71,"Hotel (Superior) 1 Malam (Semenanjung)",G6:G71,"Kursus")+COUNTIFS(F6:F71,"Hotel (Superior) 1 Malam (Semenanjung)",G6:G71,"Bengkel")+COUNTIFS(F6:F71,"Hotel (Superior) 1 Malam (Semenanjung)",G6:G71,"Seminar")+COUNTIFS(F6:F71,"Hotel (Superior) 1 Malam (Semenanjung)",G6:G71,"Latihan")</f>
        <v>0</v>
      </c>
      <c r="G108" s="446"/>
      <c r="H108" s="446"/>
      <c r="I108" s="448"/>
    </row>
    <row r="109" spans="1:9" hidden="1" x14ac:dyDescent="0.2">
      <c r="A109" s="97"/>
      <c r="B109" s="97"/>
      <c r="C109" s="97"/>
      <c r="D109" s="97"/>
      <c r="E109" s="453" t="s">
        <v>929</v>
      </c>
      <c r="F109" s="454">
        <f>COUNTIFS(F6:F71,"Hotel (Superior) 1 Malam (Sbh/Swk/Lbn)",G6:G71,"Kursus")+COUNTIFS(F6:F71,"Hotel (Superior) 1 Malam (Sbh/Swk/Lbn)",G6:G71,"Bengkel")+COUNTIFS(F6:F71,"Hotel (Superior) 1 Malam (Sbh/Swk/Lbn)",G6:G71,"Seminar")+COUNTIFS(F6:F71,"Hotel (Superior) 1 Malam (Sbh/Swk/Lbn)",G6:G71,"Latihan")</f>
        <v>0</v>
      </c>
      <c r="G109" s="446"/>
      <c r="H109" s="446"/>
      <c r="I109" s="448"/>
    </row>
    <row r="110" spans="1:9" hidden="1" x14ac:dyDescent="0.2">
      <c r="A110" s="97"/>
      <c r="B110" s="97"/>
      <c r="C110" s="97"/>
      <c r="D110" s="97"/>
      <c r="E110" s="453" t="s">
        <v>930</v>
      </c>
      <c r="F110" s="454">
        <f>COUNTIFS(F6:F71,"Hotel (Suite) 1 Malam (Semenanjung)",G6:G71,"Kursus")+COUNTIFS(F6:F71,"Hotel (Suite) 1 Malam (Semenanjung)",G6:G71,"Bengkel")+COUNTIFS(F6:F71,"Hotel (Suite) 1 Malam (Semenanjung)",G6:G71,"Seminar")+COUNTIFS(F6:F71,"Hotel (Suite) 1 Malam (Semenanjung)",G6:G71,"Latihan")</f>
        <v>0</v>
      </c>
      <c r="G110" s="446"/>
      <c r="H110" s="446"/>
      <c r="I110" s="448"/>
    </row>
    <row r="111" spans="1:9" hidden="1" x14ac:dyDescent="0.2">
      <c r="A111" s="97"/>
      <c r="B111" s="97"/>
      <c r="C111" s="97"/>
      <c r="D111" s="97"/>
      <c r="E111" s="453" t="s">
        <v>931</v>
      </c>
      <c r="F111" s="454">
        <f>COUNTIFS(F6:F71,"Hotel (Suite) 1 Malam (Sbh/Swk/Lbn)",G6:G71,"Kursus")+COUNTIFS(F6:F71,"Hotel (Suite) 1 Malam (Sbh/Swk/Lbn)",G6:G71,"Bengkel")+COUNTIFS(F6:F71,"Hotel (Suite) 1 Malam (Sbh/Swk/Lbn)",G6:G71,"Seminar")+COUNTIFS(F6:F71,"Hotel (Suite) 1 Malam (Sbh/Swk/Lbn)",G6:G71,"Latihan")</f>
        <v>0</v>
      </c>
      <c r="G111" s="446"/>
      <c r="H111" s="446"/>
      <c r="I111" s="448"/>
    </row>
    <row r="112" spans="1:9" hidden="1" x14ac:dyDescent="0.2">
      <c r="A112" s="97"/>
      <c r="B112" s="97"/>
      <c r="C112" s="97"/>
      <c r="D112" s="97"/>
      <c r="E112" s="97"/>
      <c r="F112" s="446"/>
      <c r="G112" s="446"/>
      <c r="H112" s="446"/>
      <c r="I112" s="448"/>
    </row>
    <row r="113" spans="1:9" hidden="1" x14ac:dyDescent="0.2">
      <c r="A113" s="97"/>
      <c r="B113" s="97"/>
      <c r="C113" s="97"/>
      <c r="D113" s="97"/>
      <c r="E113" s="456" t="s">
        <v>932</v>
      </c>
      <c r="F113" s="454">
        <f>COUNTIFS(F6:F71,"Lojing (Semenanjung)",G6:G71,"Bertugas Rasmi")+COUNTIFS(F6:F71,"Lojing (Semenanjung)",G6:G71,"Mesyuarat")+COUNTIFS(F6:F71,"Lojing (Semenanjung)",G6:G71,"Persidangan")+COUNTIFS(F6:F71,"Lojing (Semenanjung)",G6:G71,"Kursus Pra-Perkhidmatan")</f>
        <v>0</v>
      </c>
      <c r="G113" s="446"/>
      <c r="H113" s="446"/>
      <c r="I113" s="448"/>
    </row>
    <row r="114" spans="1:9" hidden="1" x14ac:dyDescent="0.2">
      <c r="A114" s="97"/>
      <c r="B114" s="97"/>
      <c r="C114" s="97"/>
      <c r="D114" s="97"/>
      <c r="E114" s="456" t="s">
        <v>933</v>
      </c>
      <c r="F114" s="454">
        <f>COUNTIFS(F6:F71,"Lojing (Sbh/Swk/Lbn)",G6:G71,"Bertugas Rasmi")+COUNTIFS(F6:F71,"Lojing (Sbh/Swk/Lbn)",G6:G71,"Mesyuarat")+COUNTIFS(F6:F71,"Lojing (Sbh/Swk/Lbn)",G6:G71,"Persidangan")+COUNTIFS(F6:F71,"Lojing (Sbh/Swk/Lbn)",G6:G71,"Kursus Pra-Perkhidmatan")</f>
        <v>0</v>
      </c>
      <c r="G114" s="446"/>
      <c r="H114" s="446"/>
      <c r="I114" s="448"/>
    </row>
    <row r="115" spans="1:9" hidden="1" x14ac:dyDescent="0.2">
      <c r="A115" s="97"/>
      <c r="B115" s="97"/>
      <c r="C115" s="97"/>
      <c r="D115" s="97"/>
      <c r="E115" s="456"/>
      <c r="F115" s="446"/>
      <c r="G115" s="446"/>
      <c r="H115" s="446"/>
      <c r="I115" s="448"/>
    </row>
    <row r="116" spans="1:9" hidden="1" x14ac:dyDescent="0.2">
      <c r="A116" s="97"/>
      <c r="B116" s="97"/>
      <c r="C116" s="97"/>
      <c r="D116" s="97"/>
      <c r="E116" s="456" t="s">
        <v>934</v>
      </c>
      <c r="F116" s="454">
        <f>COUNTIFS(F6:F71,"Lojing (Semenanjung)",G6:G71,"Kursus")+COUNTIFS(F6:F71,"Lojing (Semenanjung)",G6:G71,"Bengkel")+COUNTIFS(F6:F71,"Lojing (Semenanjung)",G6:G71,"Seminar")+COUNTIFS(F6:F71,"Lojing (Semenanjung)",G6:G71,"Latihan")</f>
        <v>0</v>
      </c>
      <c r="G116" s="446"/>
      <c r="H116" s="446"/>
      <c r="I116" s="448"/>
    </row>
    <row r="117" spans="1:9" hidden="1" x14ac:dyDescent="0.2">
      <c r="A117" s="97"/>
      <c r="B117" s="97"/>
      <c r="C117" s="97"/>
      <c r="D117" s="97"/>
      <c r="E117" s="456" t="s">
        <v>935</v>
      </c>
      <c r="F117" s="454">
        <f>COUNTIFS(F6:F71,"Lojing (Sbh/Swk/Lbn)",G6:G71,"Kursus")+COUNTIFS(F6:F71,"Lojing (Sbh/Swk/Lbn)",G6:G71,"Bengkel")+COUNTIFS(F6:F71,"Lojing (Sbh/Swk/Lbn)",G6:G71,"Seminar")+COUNTIFS(F6:F71,"Lojing (Sbh/Swk/Lbn)",G6:G71,"Latihan")</f>
        <v>0</v>
      </c>
      <c r="G117" s="446"/>
      <c r="H117" s="446"/>
      <c r="I117" s="448"/>
    </row>
    <row r="118" spans="1:9" hidden="1" x14ac:dyDescent="0.2">
      <c r="A118" s="97"/>
      <c r="B118" s="97"/>
      <c r="C118" s="97"/>
      <c r="D118" s="97"/>
      <c r="E118" s="97"/>
      <c r="F118" s="446"/>
      <c r="G118" s="446"/>
      <c r="H118" s="446"/>
      <c r="I118" s="448"/>
    </row>
    <row r="119" spans="1:9" hidden="1" x14ac:dyDescent="0.2">
      <c r="A119" s="97"/>
      <c r="B119" s="97"/>
      <c r="C119" s="97"/>
      <c r="D119" s="97"/>
      <c r="E119" s="456" t="s">
        <v>976</v>
      </c>
      <c r="F119" s="446">
        <f>SUMIFS(I6:I71,F6:F71,"Hotel (Standard) 1 Malam (Semenanjung)",G6:G71,"Mesyuarat")+SUMIFS(I6:I71,F6:F71,"Hotel (Standard) 1 Malam (Semenanjung)",G6:G71,"Bertugas Rasmi")+SUMIFS(I6:I71,F6:F71,"Hotel (Standard) 1 Malam (Semenanjung)",G6:G71,"Persidangan")+SUMIFS(I6:I71,F6:F71,"Hotel (Standard) 1 Malam (Semenanjung)",G6:G71,"Kursus Pra-Perkhidmatan")</f>
        <v>0</v>
      </c>
      <c r="G119" s="446"/>
      <c r="H119" s="446"/>
      <c r="I119" s="448"/>
    </row>
    <row r="120" spans="1:9" hidden="1" x14ac:dyDescent="0.2">
      <c r="A120" s="97"/>
      <c r="B120" s="97"/>
      <c r="C120" s="97"/>
      <c r="D120" s="97"/>
      <c r="E120" s="456" t="s">
        <v>977</v>
      </c>
      <c r="F120" s="446">
        <f>SUMIFS(I6:I71,F6:F71,"Hotel (Standard) 1 Malam (Sbh/Swk/Lbn)",G6:G71,"Mesyuarat")+SUMIFS(I6:I71,F6:F71,"Hotel (Standard) 1 Malam (Sbh/Swk/Lbn)",G6:G71,"Bertugas Rasmi")+SUMIFS(I6:I71,F6:F71,"Hotel (Standard) 1 Malam (Sbh/Swk/Lbn)",G6:G71,"Persidangan")+SUMIFS(I6:I71,F6:F71,"Hotel (Standard) 1 Malam (Sbh/Swk/Lbn)",G6:G71,"Kursus Pra-Perkhidmatan")</f>
        <v>0</v>
      </c>
      <c r="G120" s="446"/>
      <c r="H120" s="446"/>
      <c r="I120" s="448"/>
    </row>
    <row r="121" spans="1:9" hidden="1" x14ac:dyDescent="0.2">
      <c r="A121" s="97"/>
      <c r="B121" s="97"/>
      <c r="C121" s="97"/>
      <c r="D121" s="97"/>
      <c r="E121" s="456" t="s">
        <v>978</v>
      </c>
      <c r="F121" s="446">
        <f>SUMIFS(I6:I71,F6:F71,"Hotel (Standard) 1 Malam (Semenanjung)",G6:G71,"Latihan")+SUMIFS(I6:I71,F6:F71,"Hotel (Standard) 1 Malam (Semenanjung)",G6:G71,"Bengkel")+SUMIFS(I6:I71,F6:F71,"Hotel (Standard) 1 Malam (Semenanjung)",G6:G71,"Seminar")+SUMIFS(I6:I71,F6:F71,"Hotel (Standard) 1 Malam (Semenanjung)",G6:G71,"Kursus")</f>
        <v>0</v>
      </c>
      <c r="G121" s="446"/>
      <c r="H121" s="446"/>
      <c r="I121" s="448"/>
    </row>
    <row r="122" spans="1:9" hidden="1" x14ac:dyDescent="0.2">
      <c r="A122" s="97"/>
      <c r="B122" s="97"/>
      <c r="C122" s="97"/>
      <c r="D122" s="97"/>
      <c r="E122" s="456" t="s">
        <v>979</v>
      </c>
      <c r="F122" s="446">
        <f>SUMIFS(I6:I71,F6:F71,"Hotel (Standard) 1 Malam (Sbh/Swk/Lbn)",G6:G71,"Latihan")+SUMIFS(I6:I71,F6:F71,"Hotel (Standard) 1 Malam (Sbh/Swk/Lbn)",G6:G71,"Bengkel")+SUMIFS(I6:I71,F6:F71,"Hotel (Standard) 1 Malam (Sbh/Swk/Lbn)",G6:G71,"Seminar")+SUMIFS(I6:I71,F6:F71,"Hotel (Standard) 1 Malam (Sbh/Swk/Lbn)",G6:G71,"Kursus")</f>
        <v>0</v>
      </c>
      <c r="G122" s="446"/>
      <c r="H122" s="446"/>
      <c r="I122" s="448"/>
    </row>
    <row r="123" spans="1:9" hidden="1" x14ac:dyDescent="0.2">
      <c r="A123" s="97"/>
      <c r="B123" s="97"/>
      <c r="C123" s="97"/>
      <c r="D123" s="97"/>
      <c r="E123" s="456"/>
      <c r="F123" s="446"/>
      <c r="G123" s="446"/>
      <c r="H123" s="446"/>
      <c r="I123" s="448"/>
    </row>
    <row r="124" spans="1:9" hidden="1" x14ac:dyDescent="0.2">
      <c r="A124" s="97"/>
      <c r="B124" s="97"/>
      <c r="C124" s="97"/>
      <c r="D124" s="97"/>
      <c r="E124" s="456" t="s">
        <v>980</v>
      </c>
      <c r="F124" s="446">
        <f>SUMIFS(I6:I71,F6:F71,"Hotel (Superior) 1 Malam (Semenanjung)",G6:G71,"Mesyuarat")+SUMIFS(I6:I71,F6:F71,"Hotel (Superior) 1 Malam (Semenanjung)",G6:G71,"Bertugas Rasmi")+SUMIFS(I6:I71,F6:F71,"Hotel (Superior) 1 Malam (Semenanjung)",G6:G71,"Persidangan")+SUMIFS(I6:I71,F6:F71,"Hotel (Superior) 1 Malam (Semenanjung)",G6:G71,"Kursus Pra-Perkhidmatan")</f>
        <v>0</v>
      </c>
      <c r="G124" s="446"/>
      <c r="H124" s="446"/>
      <c r="I124" s="448"/>
    </row>
    <row r="125" spans="1:9" hidden="1" x14ac:dyDescent="0.2">
      <c r="A125" s="97"/>
      <c r="B125" s="97"/>
      <c r="C125" s="97"/>
      <c r="D125" s="97"/>
      <c r="E125" s="456" t="s">
        <v>981</v>
      </c>
      <c r="F125" s="446">
        <f>SUMIFS(I6:I71,F6:F71,"Hotel (Superior) 1 Malam (Sbh/Swk/Lbn)",G6:G71,"Mesyuarat")+SUMIFS(I6:I71,F6:F71,"Hotel (Superior) 1 Malam (Sbh/Swk/Lbn)",G6:G71,"Bertugas Rasmi")+SUMIFS(I6:I71,F6:F71,"Hotel (Superior) 1 Malam (Sbh/Swk/Lbn)",G6:G71,"Persidangan")+SUMIFS(I6:I71,F6:F71,"Hotel (Superior) 1 Malam (Sbh/Swk/Lbn)",G6:G71,"Kursus Pra-Perkhidmatan")</f>
        <v>0</v>
      </c>
      <c r="G125" s="446"/>
      <c r="H125" s="446"/>
      <c r="I125" s="448"/>
    </row>
    <row r="126" spans="1:9" hidden="1" x14ac:dyDescent="0.2">
      <c r="A126" s="97"/>
      <c r="B126" s="97"/>
      <c r="C126" s="97"/>
      <c r="D126" s="97"/>
      <c r="E126" s="456" t="s">
        <v>982</v>
      </c>
      <c r="F126" s="446">
        <f>SUMIFS(I6:I71,F6:F71,"Hotel (Superior) 1 Malam (Semenanjung)",G6:G71,"Latihan")+SUMIFS(I6:I71,F6:F71,"Hotel (Superior) 1 Malam (Semenanjung)",G6:G71,"Bengkel")+SUMIFS(I6:I71,F6:F71,"Hotel (Superior) 1 Malam (Semenanjung)",G6:G71,"Seminar")+SUMIFS(I6:I71,F6:F71,"Hotel (Superior) 1 Malam (Semenanjung)",G6:G71,"Kursus")</f>
        <v>0</v>
      </c>
      <c r="G126" s="446"/>
      <c r="H126" s="446"/>
      <c r="I126" s="448"/>
    </row>
    <row r="127" spans="1:9" hidden="1" x14ac:dyDescent="0.2">
      <c r="A127" s="97"/>
      <c r="B127" s="97"/>
      <c r="C127" s="97"/>
      <c r="D127" s="97"/>
      <c r="E127" s="456" t="s">
        <v>983</v>
      </c>
      <c r="F127" s="446">
        <f>SUMIFS(I6:I71,F6:F71,"Hotel (Superior) 1 Malam (Sbh/Swk/Lbn)",G6:G71,"Latihan")+SUMIFS(I6:I71,F6:F71,"Hotel (Superior) 1 Malam (Sbh/Swk/Lbn)",G6:G71,"Bengkel")+SUMIFS(I6:I71,F6:F71,"Hotel (Superior) 1 Malam (Sbh/Swk/Lbn)",G6:G71,"Seminar")+SUMIFS(I6:I71,F6:F71,"Hotel (Superior) 1 Malam (Sbh/Swk/Lbn)",G6:G71,"Kursus")</f>
        <v>0</v>
      </c>
      <c r="G127" s="446"/>
      <c r="H127" s="446"/>
      <c r="I127" s="448"/>
    </row>
    <row r="128" spans="1:9" hidden="1" x14ac:dyDescent="0.2">
      <c r="A128" s="97"/>
      <c r="B128" s="97"/>
      <c r="C128" s="97"/>
      <c r="D128" s="97"/>
      <c r="E128" s="456"/>
      <c r="F128" s="446"/>
      <c r="G128" s="446"/>
      <c r="H128" s="446"/>
      <c r="I128" s="448"/>
    </row>
    <row r="129" spans="1:9" hidden="1" x14ac:dyDescent="0.2">
      <c r="A129" s="97"/>
      <c r="B129" s="97"/>
      <c r="C129" s="97"/>
      <c r="D129" s="97"/>
      <c r="E129" s="456" t="s">
        <v>984</v>
      </c>
      <c r="F129" s="446">
        <f>SUMIFS(I6:I71,F6:F71,"Hotel (Suite) 1 Malam (Semenanjung)",G6:G71,"Mesyuarat")+SUMIFS(I6:I71,F6:F71,"Hotel (Suite) 1 Malam (Semenanjung)",G6:G71,"Bertugas Rasmi")+SUMIFS(I6:I71,F6:F71,"Hotel (Suite) 1 Malam (Semenanjung)",G6:G71,"Persidangan")+SUMIFS(I6:I71,F6:F71,"Hotel (Suite) 1 Malam (Semenanjung)",G6:G71,"Kursus Pra-Perkhidmatan")</f>
        <v>0</v>
      </c>
      <c r="G129" s="446"/>
      <c r="H129" s="446"/>
      <c r="I129" s="448"/>
    </row>
    <row r="130" spans="1:9" hidden="1" x14ac:dyDescent="0.2">
      <c r="A130" s="97"/>
      <c r="B130" s="97"/>
      <c r="C130" s="97"/>
      <c r="D130" s="97"/>
      <c r="E130" s="456" t="s">
        <v>985</v>
      </c>
      <c r="F130" s="446">
        <f>SUMIFS(I6:I71,F6:F71,"Hotel (Suite) 1 Malam (Sbh/Swk/Lbn)",G6:G71,"Mesyuarat")+SUMIFS(I6:I71,F6:F71,"Hotel (Suite) 1 Malam (Sbh/Swk/Lbn)",G6:G71,"Bertugas Rasmi")+SUMIFS(I6:I71,F6:F71,"Hotel (Suite) 1 Malam (Sbh/Swk/Lbn)",G6:G71,"Persidangan")+SUMIFS(I6:I71,F6:F71,"Hotel (Suite) 1 Malam (Sbh/Swk/Lbn)",G6:G71,"Kursus Pra-Perkhidmatan")</f>
        <v>0</v>
      </c>
      <c r="G130" s="446"/>
      <c r="H130" s="446"/>
      <c r="I130" s="448"/>
    </row>
    <row r="131" spans="1:9" hidden="1" x14ac:dyDescent="0.2">
      <c r="A131" s="97"/>
      <c r="B131" s="97"/>
      <c r="C131" s="97"/>
      <c r="D131" s="97"/>
      <c r="E131" s="456" t="s">
        <v>986</v>
      </c>
      <c r="F131" s="446">
        <f>SUMIFS(I6:I71,F6:F71,"Hotel (Suite) 1 Malam (Semenanjung)",G6:G71,"Latihan")+SUMIFS(I6:I71,F6:F71,"Hotel (Suite) 1 Malam (Semenanjung)",G6:G71,"Bengkel")+SUMIFS(I6:I71,F6:F71,"Hotel (Suite) 1 Malam (Semenanjung)",G6:G71,"Seminar")+SUMIFS(I6:I71,F6:F71,"Hotel (Suite) 1 Malam (Semenanjung)",G6:G71,"Kursus")</f>
        <v>0</v>
      </c>
      <c r="G131" s="446"/>
      <c r="H131" s="446"/>
      <c r="I131" s="448"/>
    </row>
    <row r="132" spans="1:9" hidden="1" x14ac:dyDescent="0.2">
      <c r="A132" s="97"/>
      <c r="B132" s="97"/>
      <c r="C132" s="97"/>
      <c r="D132" s="97"/>
      <c r="E132" s="456" t="s">
        <v>987</v>
      </c>
      <c r="F132" s="446">
        <f>SUMIFS(I6:I71,F6:F71,"Hotel (Suite) 1 Malam (Sbh/Swk/Lbn)",G6:G71,"Latihan")+SUMIFS(I6:I71,F6:F71,"Hotel (Suite) 1 Malam (Sbh/Swk/Lbn)",G6:G71,"Bengkel")+SUMIFS(I6:I71,F6:F71,"Hotel (Suite) 1 Malam (Sbh/Swk/Lbn)",G6:G71,"Seminar")+SUMIFS(I6:I71,F6:F71,"Hotel (Suite) 1 Malam (Sbh/Swk/Lbn)",G6:G71,"Kursus")</f>
        <v>0</v>
      </c>
      <c r="G132" s="446"/>
      <c r="H132" s="446"/>
      <c r="I132" s="448"/>
    </row>
  </sheetData>
  <sheetProtection password="C761" sheet="1" objects="1" scenarios="1" selectLockedCells="1"/>
  <mergeCells count="65">
    <mergeCell ref="A2:I2"/>
    <mergeCell ref="A3:A5"/>
    <mergeCell ref="B3:C3"/>
    <mergeCell ref="D3:D5"/>
    <mergeCell ref="E3:E5"/>
    <mergeCell ref="F3:I4"/>
    <mergeCell ref="B4:B5"/>
    <mergeCell ref="C4:C5"/>
    <mergeCell ref="A12:A17"/>
    <mergeCell ref="B12:B17"/>
    <mergeCell ref="C12:C17"/>
    <mergeCell ref="D12:D17"/>
    <mergeCell ref="E12:E17"/>
    <mergeCell ref="A6:A11"/>
    <mergeCell ref="B6:B11"/>
    <mergeCell ref="C6:C11"/>
    <mergeCell ref="D6:D11"/>
    <mergeCell ref="E6:E11"/>
    <mergeCell ref="A24:A29"/>
    <mergeCell ref="B24:B29"/>
    <mergeCell ref="C24:C29"/>
    <mergeCell ref="D24:D29"/>
    <mergeCell ref="E24:E29"/>
    <mergeCell ref="A18:A23"/>
    <mergeCell ref="B18:B23"/>
    <mergeCell ref="C18:C23"/>
    <mergeCell ref="D18:D23"/>
    <mergeCell ref="E18:E23"/>
    <mergeCell ref="A36:A41"/>
    <mergeCell ref="B36:B41"/>
    <mergeCell ref="C36:C41"/>
    <mergeCell ref="D36:D41"/>
    <mergeCell ref="E36:E41"/>
    <mergeCell ref="A30:A35"/>
    <mergeCell ref="B30:B35"/>
    <mergeCell ref="C30:C35"/>
    <mergeCell ref="D30:D35"/>
    <mergeCell ref="E30:E35"/>
    <mergeCell ref="A48:A53"/>
    <mergeCell ref="B48:B53"/>
    <mergeCell ref="C48:C53"/>
    <mergeCell ref="D48:D53"/>
    <mergeCell ref="E48:E53"/>
    <mergeCell ref="A42:A47"/>
    <mergeCell ref="B42:B47"/>
    <mergeCell ref="C42:C47"/>
    <mergeCell ref="D42:D47"/>
    <mergeCell ref="E42:E47"/>
    <mergeCell ref="E66:E71"/>
    <mergeCell ref="A72:D72"/>
    <mergeCell ref="A54:A59"/>
    <mergeCell ref="B54:B59"/>
    <mergeCell ref="C54:C59"/>
    <mergeCell ref="D54:D59"/>
    <mergeCell ref="E54:E59"/>
    <mergeCell ref="A60:A65"/>
    <mergeCell ref="B60:B65"/>
    <mergeCell ref="C60:C65"/>
    <mergeCell ref="D60:D65"/>
    <mergeCell ref="E60:E65"/>
    <mergeCell ref="A73:D73"/>
    <mergeCell ref="A66:A71"/>
    <mergeCell ref="B66:B71"/>
    <mergeCell ref="C66:C71"/>
    <mergeCell ref="D66:D71"/>
  </mergeCells>
  <dataValidations count="2">
    <dataValidation type="list" allowBlank="1" showInputMessage="1" showErrorMessage="1" errorTitle="INPUT TIDAK DIBENARKAN!" error="Sila pilih daripada senarai ditetapkan." promptTitle="PILIHAN JENIS TUNTUTAN" prompt="Sila pilih daripada senarai ditetapkan." sqref="F6:F71" xr:uid="{00000000-0002-0000-0700-000000000000}">
      <formula1>BAYARAN2</formula1>
    </dataValidation>
    <dataValidation type="list" allowBlank="1" showInputMessage="1" showErrorMessage="1" errorTitle="INPUT TIDAK DIBENARKAN!" error="Sila pilih daripada senarai ditetapkan." promptTitle="PILIHAN TUJUAN PERJALANAN" prompt="Sila pilih daripada senarai ditetapkan." sqref="G6:G71" xr:uid="{00000000-0002-0000-0700-000001000000}">
      <formula1>TUJUAN2</formula1>
    </dataValidation>
  </dataValidations>
  <printOptions horizontalCentered="1"/>
  <pageMargins left="0.31496062992125984" right="0.23622047244094491" top="0.78740157480314965" bottom="0.59" header="0.27559055118110237" footer="0.27559055118110237"/>
  <pageSetup paperSize="9" scale="63" orientation="portrait" horizontalDpi="300" verticalDpi="300" r:id="rId1"/>
  <headerFooter alignWithMargins="0">
    <oddHeader>&amp;C&amp;"Arial,Bold"&amp;14TUNTUTAN PERJALANAN KAKITANGANHOSPITAL DUCHESS OF KENT, SANDAKAN&amp;"Arial,Regular"</oddHeader>
    <oddFooter>&amp;C&amp;12( 1 )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9" tint="0.59999389629810485"/>
    <pageSetUpPr fitToPage="1"/>
  </sheetPr>
  <dimension ref="A1:AN132"/>
  <sheetViews>
    <sheetView showGridLines="0" zoomScale="55" zoomScaleNormal="55" workbookViewId="0">
      <selection activeCell="I69" sqref="I69"/>
    </sheetView>
  </sheetViews>
  <sheetFormatPr defaultRowHeight="15" x14ac:dyDescent="0.2"/>
  <cols>
    <col min="1" max="1" width="11.5703125" style="9" customWidth="1"/>
    <col min="2" max="2" width="10.28515625" style="9" customWidth="1"/>
    <col min="3" max="3" width="10.85546875" style="9" customWidth="1"/>
    <col min="4" max="4" width="32.5703125" style="9" customWidth="1"/>
    <col min="5" max="5" width="18" style="9" customWidth="1"/>
    <col min="6" max="6" width="29" style="58" customWidth="1"/>
    <col min="7" max="7" width="18.42578125" style="58" customWidth="1"/>
    <col min="8" max="8" width="11.28515625" style="58" customWidth="1"/>
    <col min="9" max="9" width="15.5703125" style="11" customWidth="1"/>
    <col min="11" max="11" width="13.28515625" hidden="1" customWidth="1"/>
    <col min="12" max="12" width="8.42578125" hidden="1" customWidth="1"/>
    <col min="13" max="13" width="10.5703125" hidden="1" customWidth="1"/>
    <col min="14" max="14" width="8" hidden="1" customWidth="1"/>
    <col min="15" max="17" width="10.5703125" hidden="1" customWidth="1"/>
    <col min="18" max="19" width="8" hidden="1" customWidth="1"/>
    <col min="20" max="20" width="9.7109375" hidden="1" customWidth="1"/>
    <col min="21" max="21" width="10.140625" hidden="1" customWidth="1"/>
    <col min="22" max="33" width="9.140625" hidden="1" customWidth="1"/>
    <col min="34" max="34" width="10.28515625" hidden="1" customWidth="1"/>
    <col min="35" max="36" width="9.140625" hidden="1" customWidth="1"/>
    <col min="37" max="37" width="7.7109375" hidden="1" customWidth="1"/>
    <col min="38" max="38" width="10.42578125" hidden="1" customWidth="1"/>
    <col min="39" max="40" width="0" hidden="1" customWidth="1"/>
  </cols>
  <sheetData>
    <row r="1" spans="1:40" ht="7.5" customHeight="1" thickBot="1" x14ac:dyDescent="0.25"/>
    <row r="2" spans="1:40" ht="33.75" customHeight="1" thickBot="1" x14ac:dyDescent="0.25">
      <c r="A2" s="676" t="s">
        <v>19</v>
      </c>
      <c r="B2" s="677"/>
      <c r="C2" s="677"/>
      <c r="D2" s="678"/>
      <c r="E2" s="678"/>
      <c r="F2" s="678"/>
      <c r="G2" s="678"/>
      <c r="H2" s="678"/>
      <c r="I2" s="679"/>
      <c r="J2" s="1"/>
      <c r="K2" s="1"/>
      <c r="AK2" s="1"/>
      <c r="AL2" s="1"/>
    </row>
    <row r="3" spans="1:40" ht="18" customHeight="1" thickBot="1" x14ac:dyDescent="0.3">
      <c r="A3" s="696" t="s">
        <v>636</v>
      </c>
      <c r="B3" s="694" t="s">
        <v>637</v>
      </c>
      <c r="C3" s="695"/>
      <c r="D3" s="714" t="s">
        <v>665</v>
      </c>
      <c r="E3" s="716" t="s">
        <v>694</v>
      </c>
      <c r="F3" s="687" t="s">
        <v>627</v>
      </c>
      <c r="G3" s="688"/>
      <c r="H3" s="689"/>
      <c r="I3" s="690"/>
      <c r="J3" s="4"/>
      <c r="AK3" s="3"/>
      <c r="AL3" s="3"/>
    </row>
    <row r="4" spans="1:40" ht="7.5" customHeight="1" thickBot="1" x14ac:dyDescent="0.3">
      <c r="A4" s="697"/>
      <c r="B4" s="682" t="s">
        <v>638</v>
      </c>
      <c r="C4" s="684" t="s">
        <v>639</v>
      </c>
      <c r="D4" s="715"/>
      <c r="E4" s="717"/>
      <c r="F4" s="691"/>
      <c r="G4" s="692"/>
      <c r="H4" s="692"/>
      <c r="I4" s="693"/>
      <c r="J4" s="4"/>
      <c r="K4" s="192"/>
      <c r="L4" s="193"/>
      <c r="M4" s="194"/>
      <c r="N4" s="194"/>
      <c r="O4" s="194"/>
      <c r="P4" s="194"/>
      <c r="Q4" s="194"/>
      <c r="R4" s="194"/>
      <c r="S4" s="194"/>
      <c r="T4" s="195"/>
      <c r="U4" s="195"/>
      <c r="V4" s="195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</row>
    <row r="5" spans="1:40" ht="18" customHeight="1" thickBot="1" x14ac:dyDescent="0.25">
      <c r="A5" s="698"/>
      <c r="B5" s="683"/>
      <c r="C5" s="684"/>
      <c r="D5" s="715"/>
      <c r="E5" s="717"/>
      <c r="F5" s="465" t="s">
        <v>597</v>
      </c>
      <c r="G5" s="466" t="s">
        <v>687</v>
      </c>
      <c r="H5" s="466" t="s">
        <v>635</v>
      </c>
      <c r="I5" s="467" t="s">
        <v>598</v>
      </c>
      <c r="J5" s="5"/>
      <c r="K5" s="201" t="s">
        <v>521</v>
      </c>
      <c r="L5" s="202" t="s">
        <v>675</v>
      </c>
      <c r="M5" s="202" t="s">
        <v>528</v>
      </c>
      <c r="N5" s="202" t="s">
        <v>522</v>
      </c>
      <c r="O5" s="202" t="s">
        <v>600</v>
      </c>
      <c r="P5" s="202" t="s">
        <v>601</v>
      </c>
      <c r="Q5" s="202" t="s">
        <v>599</v>
      </c>
      <c r="R5" s="202" t="s">
        <v>603</v>
      </c>
      <c r="S5" s="202" t="s">
        <v>602</v>
      </c>
      <c r="T5" s="202" t="s">
        <v>605</v>
      </c>
      <c r="U5" s="202" t="s">
        <v>604</v>
      </c>
      <c r="V5" s="202" t="s">
        <v>526</v>
      </c>
      <c r="W5" s="202" t="s">
        <v>519</v>
      </c>
      <c r="X5" s="202" t="s">
        <v>518</v>
      </c>
      <c r="Y5" s="203" t="s">
        <v>713</v>
      </c>
      <c r="Z5" s="204" t="s">
        <v>543</v>
      </c>
      <c r="AA5" s="204" t="s">
        <v>530</v>
      </c>
      <c r="AB5" s="204" t="s">
        <v>696</v>
      </c>
      <c r="AC5" s="204" t="s">
        <v>606</v>
      </c>
      <c r="AD5" s="204" t="s">
        <v>531</v>
      </c>
      <c r="AE5" s="204" t="s">
        <v>532</v>
      </c>
      <c r="AF5" s="204" t="s">
        <v>533</v>
      </c>
      <c r="AG5" s="204" t="s">
        <v>607</v>
      </c>
      <c r="AH5" s="204" t="s">
        <v>697</v>
      </c>
      <c r="AI5" s="204" t="s">
        <v>698</v>
      </c>
      <c r="AJ5" s="204" t="s">
        <v>609</v>
      </c>
      <c r="AK5" s="204" t="s">
        <v>1015</v>
      </c>
      <c r="AL5" s="204" t="s">
        <v>1016</v>
      </c>
      <c r="AM5" s="204" t="s">
        <v>1018</v>
      </c>
      <c r="AN5" s="204" t="s">
        <v>1019</v>
      </c>
    </row>
    <row r="6" spans="1:40" ht="15.75" customHeight="1" thickTop="1" x14ac:dyDescent="0.2">
      <c r="A6" s="668"/>
      <c r="B6" s="665"/>
      <c r="C6" s="662"/>
      <c r="D6" s="712"/>
      <c r="E6" s="713"/>
      <c r="F6" s="317"/>
      <c r="G6" s="318"/>
      <c r="H6" s="319"/>
      <c r="I6" s="320"/>
      <c r="J6" s="5"/>
      <c r="K6" s="206" t="str">
        <f>IF(F6="Teksi (Dengan Resit)",IF(ISBLANK(H6),"",H6&amp;","&amp;" "),"")</f>
        <v/>
      </c>
      <c r="L6" s="207" t="str">
        <f>IF(F6="MRT / LRT / Monorail",IF(ISBLANK(H6),"",H6&amp;","&amp;" "),"")</f>
        <v/>
      </c>
      <c r="M6" s="207" t="str">
        <f>IF(F6="KLIA Exspress (ERL)",IF(ISBLANK(H6),"",H6&amp;","&amp;" "),"")</f>
        <v/>
      </c>
      <c r="N6" s="207" t="str">
        <f>IF(F6="Keretapi",IF(ISBLANK(H6),"",H6&amp;","&amp;" "),"")</f>
        <v/>
      </c>
      <c r="O6" s="207" t="str">
        <f>IF(F6="Kapal Terbang (Perniagaan)",IF(ISBLANK(H6),"",H6&amp;","&amp;" "),"")</f>
        <v/>
      </c>
      <c r="P6" s="207" t="str">
        <f>IF(F6="Kapal Terbang (Kelas 1)",IF(ISBLANK(H6),"",H6&amp;","&amp;" "),"")</f>
        <v/>
      </c>
      <c r="Q6" s="207" t="str">
        <f>IF(F6="Kapal Terbang (Ekonomi)",IF(ISBLANK(H6),"",H6&amp;","&amp;" "),"")</f>
        <v/>
      </c>
      <c r="R6" s="207" t="str">
        <f>IF(F6="Kapal Laut (Kelas 2)",IF(ISBLANK(H6),"",H6&amp;","&amp;" "),"")</f>
        <v/>
      </c>
      <c r="S6" s="207" t="str">
        <f>IF(F6="Kapal Laut (Kelas 1)",IF(ISBLANK(H6),"",H6&amp;","&amp;" "),"")</f>
        <v/>
      </c>
      <c r="T6" s="207" t="str">
        <f>IF(F6="Feri (Kelas 2)",IF(ISBLANK(H6),"",H6&amp;","&amp;" "),"")</f>
        <v/>
      </c>
      <c r="U6" s="207" t="str">
        <f>IF(F6="Feri (Kelas 1)",IF(ISBLANK(H6),"",H6&amp;","&amp;" "),"")</f>
        <v/>
      </c>
      <c r="V6" s="207" t="str">
        <f>IF(F6="Bot",IF(ISBLANK(H6),"",H6&amp;","&amp;" "),"")</f>
        <v/>
      </c>
      <c r="W6" s="207" t="str">
        <f>IF(F6="Bas Henti-Henti",IF(ISBLANK(H6),"",H6&amp;","&amp;" "),"")</f>
        <v/>
      </c>
      <c r="X6" s="207" t="str">
        <f>IF(F6="Bas Ekspress",IF(ISBLANK(H6),"",H6&amp;","&amp;" "),"")</f>
        <v/>
      </c>
      <c r="Y6" s="207" t="str">
        <f>IF(ISERROR(SEARCH("*Hotel*",F6,1)),"",IF(ISBLANK(H6),"",H6&amp;","&amp;" "))</f>
        <v/>
      </c>
      <c r="Z6" s="207" t="str">
        <f>IF(F6="Tol (Bayaran Tunai)",IF(ISBLANK(H6),"",H6&amp;","&amp;" "),"")</f>
        <v/>
      </c>
      <c r="AA6" s="207" t="str">
        <f>IF(F6="Tol (Touch &amp; Go)",IF(ISBLANK(H6),"",H6&amp;","&amp;" "),"")</f>
        <v/>
      </c>
      <c r="AB6" s="207" t="str">
        <f>IF(F6="Letak Kenderaan (Parking)",IF(ISBLANK(H6),"",H6&amp;","&amp;" "),"")</f>
        <v/>
      </c>
      <c r="AC6" s="207" t="str">
        <f>IF(F6="Dobi (Menginap lebih 3 hari)",IF(ISBLANK(H6),"",H6&amp;","&amp;" "),"")</f>
        <v/>
      </c>
      <c r="AD6" s="207" t="str">
        <f>IF(F6="Yuran Pendaftaran",IF(ISBLANK(H6),"",H6&amp;","&amp;" "),"")</f>
        <v/>
      </c>
      <c r="AE6" s="207" t="str">
        <f>IF(F6="Telefon (Urusan Rasmi)",IF(ISBLANK(H6),"",H6&amp;","&amp;" "),"")</f>
        <v/>
      </c>
      <c r="AF6" s="207" t="str">
        <f>IF(F6="Faksimili (Urusan Rasmi)",IF(ISBLANK(H6),"",H6&amp;","&amp;" "),"")</f>
        <v/>
      </c>
      <c r="AG6" s="207" t="str">
        <f>IF(F6="Cukai Lapangan Terbang (Airport Tax)",IF(ISBLANK(H6),"",H6&amp;","&amp;" "),"")</f>
        <v/>
      </c>
      <c r="AH6" s="207" t="str">
        <f>IF(F6="Excess Baggage (Barang Rasmi)",IF(ISBLANK(H6),"",H6&amp;","&amp;" "),"")</f>
        <v/>
      </c>
      <c r="AI6" s="207" t="str">
        <f>IF(F6="Change Fees (Sebab Rasmi)",IF(ISBLANK(H6),"",H6&amp;","&amp;" "),"")</f>
        <v/>
      </c>
      <c r="AJ6" s="207" t="str">
        <f>IF(F6="Pos/Courier (Urusan Rasmi)",IF(ISBLANK(H6),"",H6&amp;","&amp;" "),"")</f>
        <v/>
      </c>
      <c r="AK6" s="207" t="str">
        <f>IF(F6="Cukai Barangan &amp; Perkhidmatan (GST)",IF(ISBLANK(H6),"",H6&amp;","&amp;" "),"")</f>
        <v/>
      </c>
      <c r="AL6" s="207" t="str">
        <f>IF(F6="Caj Perkhidmatan (Service Charge)",IF(ISBLANK(H6),"",H6&amp;","&amp;" "),"")</f>
        <v/>
      </c>
      <c r="AM6" s="207" t="str">
        <f>IF(F6="Insuran Kemalangan Diri (PA)",IF(ISBLANK(H6),"",H6&amp;","&amp;" "),"")</f>
        <v/>
      </c>
      <c r="AN6" s="207" t="str">
        <f>IF(F6="Pembaharuan Passport / VISA",IF(ISBLANK(H6),"",H6&amp;","&amp;" "),"")</f>
        <v/>
      </c>
    </row>
    <row r="7" spans="1:40" s="7" customFormat="1" ht="12.75" x14ac:dyDescent="0.2">
      <c r="A7" s="669"/>
      <c r="B7" s="666"/>
      <c r="C7" s="663"/>
      <c r="D7" s="704"/>
      <c r="E7" s="706"/>
      <c r="F7" s="321"/>
      <c r="G7" s="322"/>
      <c r="H7" s="323"/>
      <c r="I7" s="324"/>
      <c r="J7" s="6"/>
      <c r="K7" s="208" t="str">
        <f t="shared" ref="K7:K70" si="0">IF(F7="Teksi (Dengan Resit)",IF(ISBLANK(H7),"",H7&amp;","&amp;" "),"")</f>
        <v/>
      </c>
      <c r="L7" s="209" t="str">
        <f t="shared" ref="L7:L70" si="1">IF(F7="MRT / LRT / Monorail",IF(ISBLANK(H7),"",H7&amp;","&amp;" "),"")</f>
        <v/>
      </c>
      <c r="M7" s="209" t="str">
        <f t="shared" ref="M7:M70" si="2">IF(F7="KLIA Exspress (ERL)",IF(ISBLANK(H7),"",H7&amp;","&amp;" "),"")</f>
        <v/>
      </c>
      <c r="N7" s="209" t="str">
        <f t="shared" ref="N7:N70" si="3">IF(F7="Keretapi",IF(ISBLANK(H7),"",H7&amp;","&amp;" "),"")</f>
        <v/>
      </c>
      <c r="O7" s="209" t="str">
        <f t="shared" ref="O7:O70" si="4">IF(F7="Kapal Terbang (Perniagaan)",IF(ISBLANK(H7),"",H7&amp;","&amp;" "),"")</f>
        <v/>
      </c>
      <c r="P7" s="209" t="str">
        <f t="shared" ref="P7:P70" si="5">IF(F7="Kapal Terbang (Kelas 1)",IF(ISBLANK(H7),"",H7&amp;","&amp;" "),"")</f>
        <v/>
      </c>
      <c r="Q7" s="209" t="str">
        <f t="shared" ref="Q7:Q70" si="6">IF(F7="Kapal Terbang (Ekonomi)",IF(ISBLANK(H7),"",H7&amp;","&amp;" "),"")</f>
        <v/>
      </c>
      <c r="R7" s="209" t="str">
        <f t="shared" ref="R7:R70" si="7">IF(F7="Kapal Laut (Kelas 2)",IF(ISBLANK(H7),"",H7&amp;","&amp;" "),"")</f>
        <v/>
      </c>
      <c r="S7" s="209" t="str">
        <f t="shared" ref="S7:S70" si="8">IF(F7="Kapal Laut (Kelas 1)",IF(ISBLANK(H7),"",H7&amp;","&amp;" "),"")</f>
        <v/>
      </c>
      <c r="T7" s="209" t="str">
        <f t="shared" ref="T7:T70" si="9">IF(F7="Feri (Kelas 2)",IF(ISBLANK(H7),"",H7&amp;","&amp;" "),"")</f>
        <v/>
      </c>
      <c r="U7" s="209" t="str">
        <f t="shared" ref="U7:U70" si="10">IF(F7="Feri (Kelas 1)",IF(ISBLANK(H7),"",H7&amp;","&amp;" "),"")</f>
        <v/>
      </c>
      <c r="V7" s="209" t="str">
        <f t="shared" ref="V7:V70" si="11">IF(F7="Bot",IF(ISBLANK(H7),"",H7&amp;","&amp;" "),"")</f>
        <v/>
      </c>
      <c r="W7" s="209" t="str">
        <f t="shared" ref="W7:W70" si="12">IF(F7="Bas Henti-Henti",IF(ISBLANK(H7),"",H7&amp;","&amp;" "),"")</f>
        <v/>
      </c>
      <c r="X7" s="209" t="str">
        <f t="shared" ref="X7:X70" si="13">IF(F7="Bas Ekspress",IF(ISBLANK(H7),"",H7&amp;","&amp;" "),"")</f>
        <v/>
      </c>
      <c r="Y7" s="209" t="str">
        <f t="shared" ref="Y7:Y70" si="14">IF(ISERROR(SEARCH("*Hotel*",F7,1)),"",IF(ISBLANK(H7),"",H7&amp;","&amp;" "))</f>
        <v/>
      </c>
      <c r="Z7" s="209" t="str">
        <f t="shared" ref="Z7:Z70" si="15">IF(F7="Tol (Bayaran Tunai)",IF(ISBLANK(H7),"",H7&amp;","&amp;" "),"")</f>
        <v/>
      </c>
      <c r="AA7" s="209" t="str">
        <f t="shared" ref="AA7:AA70" si="16">IF(F7="Tol (Touch &amp; Go)",IF(ISBLANK(H7),"",H7&amp;","&amp;" "),"")</f>
        <v/>
      </c>
      <c r="AB7" s="209" t="str">
        <f t="shared" ref="AB7:AB70" si="17">IF(F7="Letak Kenderaan (Parking)",IF(ISBLANK(H7),"",H7&amp;","&amp;" "),"")</f>
        <v/>
      </c>
      <c r="AC7" s="209" t="str">
        <f t="shared" ref="AC7:AC70" si="18">IF(F7="Dobi (Menginap lebih 3 hari)",IF(ISBLANK(H7),"",H7&amp;","&amp;" "),"")</f>
        <v/>
      </c>
      <c r="AD7" s="209" t="str">
        <f t="shared" ref="AD7:AD70" si="19">IF(F7="Yuran Pendaftaran",IF(ISBLANK(H7),"",H7&amp;","&amp;" "),"")</f>
        <v/>
      </c>
      <c r="AE7" s="209" t="str">
        <f t="shared" ref="AE7:AE70" si="20">IF(F7="Telefon (Urusan Rasmi)",IF(ISBLANK(H7),"",H7&amp;","&amp;" "),"")</f>
        <v/>
      </c>
      <c r="AF7" s="209" t="str">
        <f t="shared" ref="AF7:AF70" si="21">IF(F7="Faksimili (Urusan Rasmi)",IF(ISBLANK(H7),"",H7&amp;","&amp;" "),"")</f>
        <v/>
      </c>
      <c r="AG7" s="209" t="str">
        <f t="shared" ref="AG7:AG70" si="22">IF(F7="Cukai Lapangan Terbang (Airport Tax)",IF(ISBLANK(H7),"",H7&amp;","&amp;" "),"")</f>
        <v/>
      </c>
      <c r="AH7" s="209" t="str">
        <f t="shared" ref="AH7:AH70" si="23">IF(F7="Excess Baggage (Barang Rasmi)",IF(ISBLANK(H7),"",H7&amp;","&amp;" "),"")</f>
        <v/>
      </c>
      <c r="AI7" s="209" t="str">
        <f t="shared" ref="AI7:AI70" si="24">IF(F7="Change Fees (Sebab Rasmi)",IF(ISBLANK(H7),"",H7&amp;","&amp;" "),"")</f>
        <v/>
      </c>
      <c r="AJ7" s="209" t="str">
        <f t="shared" ref="AJ7:AJ70" si="25">IF(F7="Pos/Courier (Urusan Rasmi)",IF(ISBLANK(H7),"",H7&amp;","&amp;" "),"")</f>
        <v/>
      </c>
      <c r="AK7" s="209" t="str">
        <f t="shared" ref="AK7:AK70" si="26">IF(F7="Cukai Barangan &amp; Perkhidmatan (GST)",IF(ISBLANK(H7),"",H7&amp;","&amp;" "),"")</f>
        <v/>
      </c>
      <c r="AL7" s="209" t="str">
        <f t="shared" ref="AL7:AL70" si="27">IF(F7="Caj Perkhidmatan (Service Charge)",IF(ISBLANK(H7),"",H7&amp;","&amp;" "),"")</f>
        <v/>
      </c>
      <c r="AM7" s="209" t="str">
        <f t="shared" ref="AM7:AM70" si="28">IF(F7="Insuran Kemalangan Diri (PA)",IF(ISBLANK(H7),"",H7&amp;","&amp;" "),"")</f>
        <v/>
      </c>
      <c r="AN7" s="209" t="str">
        <f t="shared" ref="AN7:AN70" si="29">IF(F7="Pembaharuan Passport / VISA",IF(ISBLANK(H7),"",H7&amp;","&amp;" "),"")</f>
        <v/>
      </c>
    </row>
    <row r="8" spans="1:40" ht="13.5" customHeight="1" x14ac:dyDescent="0.2">
      <c r="A8" s="669"/>
      <c r="B8" s="666"/>
      <c r="C8" s="663"/>
      <c r="D8" s="704"/>
      <c r="E8" s="706"/>
      <c r="F8" s="321"/>
      <c r="G8" s="322"/>
      <c r="H8" s="323"/>
      <c r="I8" s="324"/>
      <c r="J8" s="1"/>
      <c r="K8" s="208" t="str">
        <f t="shared" si="0"/>
        <v/>
      </c>
      <c r="L8" s="209" t="str">
        <f t="shared" si="1"/>
        <v/>
      </c>
      <c r="M8" s="209" t="str">
        <f t="shared" si="2"/>
        <v/>
      </c>
      <c r="N8" s="209" t="str">
        <f t="shared" si="3"/>
        <v/>
      </c>
      <c r="O8" s="209" t="str">
        <f t="shared" si="4"/>
        <v/>
      </c>
      <c r="P8" s="209" t="str">
        <f t="shared" si="5"/>
        <v/>
      </c>
      <c r="Q8" s="209" t="str">
        <f t="shared" si="6"/>
        <v/>
      </c>
      <c r="R8" s="209" t="str">
        <f t="shared" si="7"/>
        <v/>
      </c>
      <c r="S8" s="209" t="str">
        <f t="shared" si="8"/>
        <v/>
      </c>
      <c r="T8" s="209" t="str">
        <f t="shared" si="9"/>
        <v/>
      </c>
      <c r="U8" s="209" t="str">
        <f t="shared" si="10"/>
        <v/>
      </c>
      <c r="V8" s="209" t="str">
        <f t="shared" si="11"/>
        <v/>
      </c>
      <c r="W8" s="209" t="str">
        <f t="shared" si="12"/>
        <v/>
      </c>
      <c r="X8" s="209" t="str">
        <f t="shared" si="13"/>
        <v/>
      </c>
      <c r="Y8" s="209" t="str">
        <f t="shared" si="14"/>
        <v/>
      </c>
      <c r="Z8" s="209" t="str">
        <f t="shared" si="15"/>
        <v/>
      </c>
      <c r="AA8" s="209" t="str">
        <f t="shared" si="16"/>
        <v/>
      </c>
      <c r="AB8" s="209" t="str">
        <f t="shared" si="17"/>
        <v/>
      </c>
      <c r="AC8" s="209" t="str">
        <f t="shared" si="18"/>
        <v/>
      </c>
      <c r="AD8" s="209" t="str">
        <f t="shared" si="19"/>
        <v/>
      </c>
      <c r="AE8" s="209" t="str">
        <f t="shared" si="20"/>
        <v/>
      </c>
      <c r="AF8" s="209" t="str">
        <f t="shared" si="21"/>
        <v/>
      </c>
      <c r="AG8" s="209" t="str">
        <f t="shared" si="22"/>
        <v/>
      </c>
      <c r="AH8" s="209" t="str">
        <f t="shared" si="23"/>
        <v/>
      </c>
      <c r="AI8" s="209" t="str">
        <f t="shared" si="24"/>
        <v/>
      </c>
      <c r="AJ8" s="209" t="str">
        <f t="shared" si="25"/>
        <v/>
      </c>
      <c r="AK8" s="209" t="str">
        <f t="shared" si="26"/>
        <v/>
      </c>
      <c r="AL8" s="209" t="str">
        <f t="shared" si="27"/>
        <v/>
      </c>
      <c r="AM8" s="209" t="str">
        <f t="shared" si="28"/>
        <v/>
      </c>
      <c r="AN8" s="209" t="str">
        <f t="shared" si="29"/>
        <v/>
      </c>
    </row>
    <row r="9" spans="1:40" ht="13.5" customHeight="1" x14ac:dyDescent="0.2">
      <c r="A9" s="669"/>
      <c r="B9" s="666"/>
      <c r="C9" s="663"/>
      <c r="D9" s="704"/>
      <c r="E9" s="706"/>
      <c r="F9" s="321"/>
      <c r="G9" s="322"/>
      <c r="H9" s="323"/>
      <c r="I9" s="324"/>
      <c r="J9" s="1"/>
      <c r="K9" s="208" t="str">
        <f t="shared" si="0"/>
        <v/>
      </c>
      <c r="L9" s="209" t="str">
        <f t="shared" si="1"/>
        <v/>
      </c>
      <c r="M9" s="209" t="str">
        <f t="shared" si="2"/>
        <v/>
      </c>
      <c r="N9" s="209" t="str">
        <f t="shared" si="3"/>
        <v/>
      </c>
      <c r="O9" s="209" t="str">
        <f t="shared" si="4"/>
        <v/>
      </c>
      <c r="P9" s="209" t="str">
        <f t="shared" si="5"/>
        <v/>
      </c>
      <c r="Q9" s="209" t="str">
        <f t="shared" si="6"/>
        <v/>
      </c>
      <c r="R9" s="209" t="str">
        <f t="shared" si="7"/>
        <v/>
      </c>
      <c r="S9" s="209" t="str">
        <f t="shared" si="8"/>
        <v/>
      </c>
      <c r="T9" s="209" t="str">
        <f t="shared" si="9"/>
        <v/>
      </c>
      <c r="U9" s="209" t="str">
        <f t="shared" si="10"/>
        <v/>
      </c>
      <c r="V9" s="209" t="str">
        <f t="shared" si="11"/>
        <v/>
      </c>
      <c r="W9" s="209" t="str">
        <f t="shared" si="12"/>
        <v/>
      </c>
      <c r="X9" s="209" t="str">
        <f t="shared" si="13"/>
        <v/>
      </c>
      <c r="Y9" s="209" t="str">
        <f t="shared" si="14"/>
        <v/>
      </c>
      <c r="Z9" s="209" t="str">
        <f t="shared" si="15"/>
        <v/>
      </c>
      <c r="AA9" s="209" t="str">
        <f t="shared" si="16"/>
        <v/>
      </c>
      <c r="AB9" s="209" t="str">
        <f t="shared" si="17"/>
        <v/>
      </c>
      <c r="AC9" s="209" t="str">
        <f t="shared" si="18"/>
        <v/>
      </c>
      <c r="AD9" s="209" t="str">
        <f t="shared" si="19"/>
        <v/>
      </c>
      <c r="AE9" s="209" t="str">
        <f t="shared" si="20"/>
        <v/>
      </c>
      <c r="AF9" s="209" t="str">
        <f t="shared" si="21"/>
        <v/>
      </c>
      <c r="AG9" s="209" t="str">
        <f t="shared" si="22"/>
        <v/>
      </c>
      <c r="AH9" s="209" t="str">
        <f t="shared" si="23"/>
        <v/>
      </c>
      <c r="AI9" s="209" t="str">
        <f t="shared" si="24"/>
        <v/>
      </c>
      <c r="AJ9" s="209" t="str">
        <f t="shared" si="25"/>
        <v/>
      </c>
      <c r="AK9" s="209" t="str">
        <f t="shared" si="26"/>
        <v/>
      </c>
      <c r="AL9" s="209" t="str">
        <f t="shared" si="27"/>
        <v/>
      </c>
      <c r="AM9" s="209" t="str">
        <f t="shared" si="28"/>
        <v/>
      </c>
      <c r="AN9" s="209" t="str">
        <f t="shared" si="29"/>
        <v/>
      </c>
    </row>
    <row r="10" spans="1:40" ht="13.5" customHeight="1" x14ac:dyDescent="0.2">
      <c r="A10" s="669"/>
      <c r="B10" s="666"/>
      <c r="C10" s="663"/>
      <c r="D10" s="704"/>
      <c r="E10" s="706"/>
      <c r="F10" s="321"/>
      <c r="G10" s="322"/>
      <c r="H10" s="323"/>
      <c r="I10" s="324"/>
      <c r="J10" s="1"/>
      <c r="K10" s="208" t="str">
        <f t="shared" si="0"/>
        <v/>
      </c>
      <c r="L10" s="209" t="str">
        <f t="shared" si="1"/>
        <v/>
      </c>
      <c r="M10" s="209" t="str">
        <f t="shared" si="2"/>
        <v/>
      </c>
      <c r="N10" s="209" t="str">
        <f t="shared" si="3"/>
        <v/>
      </c>
      <c r="O10" s="209" t="str">
        <f t="shared" si="4"/>
        <v/>
      </c>
      <c r="P10" s="209" t="str">
        <f t="shared" si="5"/>
        <v/>
      </c>
      <c r="Q10" s="209" t="str">
        <f t="shared" si="6"/>
        <v/>
      </c>
      <c r="R10" s="209" t="str">
        <f t="shared" si="7"/>
        <v/>
      </c>
      <c r="S10" s="209" t="str">
        <f t="shared" si="8"/>
        <v/>
      </c>
      <c r="T10" s="209" t="str">
        <f t="shared" si="9"/>
        <v/>
      </c>
      <c r="U10" s="209" t="str">
        <f t="shared" si="10"/>
        <v/>
      </c>
      <c r="V10" s="209" t="str">
        <f t="shared" si="11"/>
        <v/>
      </c>
      <c r="W10" s="209" t="str">
        <f t="shared" si="12"/>
        <v/>
      </c>
      <c r="X10" s="209" t="str">
        <f t="shared" si="13"/>
        <v/>
      </c>
      <c r="Y10" s="209" t="str">
        <f t="shared" si="14"/>
        <v/>
      </c>
      <c r="Z10" s="209" t="str">
        <f t="shared" si="15"/>
        <v/>
      </c>
      <c r="AA10" s="209" t="str">
        <f t="shared" si="16"/>
        <v/>
      </c>
      <c r="AB10" s="209" t="str">
        <f t="shared" si="17"/>
        <v/>
      </c>
      <c r="AC10" s="209" t="str">
        <f t="shared" si="18"/>
        <v/>
      </c>
      <c r="AD10" s="209" t="str">
        <f t="shared" si="19"/>
        <v/>
      </c>
      <c r="AE10" s="209" t="str">
        <f t="shared" si="20"/>
        <v/>
      </c>
      <c r="AF10" s="209" t="str">
        <f t="shared" si="21"/>
        <v/>
      </c>
      <c r="AG10" s="209" t="str">
        <f t="shared" si="22"/>
        <v/>
      </c>
      <c r="AH10" s="209" t="str">
        <f t="shared" si="23"/>
        <v/>
      </c>
      <c r="AI10" s="209" t="str">
        <f t="shared" si="24"/>
        <v/>
      </c>
      <c r="AJ10" s="209" t="str">
        <f t="shared" si="25"/>
        <v/>
      </c>
      <c r="AK10" s="209" t="str">
        <f t="shared" si="26"/>
        <v/>
      </c>
      <c r="AL10" s="209" t="str">
        <f t="shared" si="27"/>
        <v/>
      </c>
      <c r="AM10" s="209" t="str">
        <f t="shared" si="28"/>
        <v/>
      </c>
      <c r="AN10" s="209" t="str">
        <f t="shared" si="29"/>
        <v/>
      </c>
    </row>
    <row r="11" spans="1:40" ht="13.5" customHeight="1" thickBot="1" x14ac:dyDescent="0.25">
      <c r="A11" s="670"/>
      <c r="B11" s="667"/>
      <c r="C11" s="664"/>
      <c r="D11" s="709"/>
      <c r="E11" s="711"/>
      <c r="F11" s="325"/>
      <c r="G11" s="326"/>
      <c r="H11" s="327"/>
      <c r="I11" s="328"/>
      <c r="J11" s="1"/>
      <c r="K11" s="208" t="str">
        <f>IF(F11="Teksi (Dengan Resit)",IF(ISBLANK(H11),"",H11&amp;","&amp;" "),"")</f>
        <v/>
      </c>
      <c r="L11" s="209" t="str">
        <f t="shared" si="1"/>
        <v/>
      </c>
      <c r="M11" s="209" t="str">
        <f t="shared" si="2"/>
        <v/>
      </c>
      <c r="N11" s="209" t="str">
        <f t="shared" si="3"/>
        <v/>
      </c>
      <c r="O11" s="209" t="str">
        <f t="shared" si="4"/>
        <v/>
      </c>
      <c r="P11" s="209" t="str">
        <f t="shared" si="5"/>
        <v/>
      </c>
      <c r="Q11" s="209" t="str">
        <f t="shared" si="6"/>
        <v/>
      </c>
      <c r="R11" s="209" t="str">
        <f t="shared" si="7"/>
        <v/>
      </c>
      <c r="S11" s="209" t="str">
        <f t="shared" si="8"/>
        <v/>
      </c>
      <c r="T11" s="209" t="str">
        <f t="shared" si="9"/>
        <v/>
      </c>
      <c r="U11" s="209" t="str">
        <f t="shared" si="10"/>
        <v/>
      </c>
      <c r="V11" s="209" t="str">
        <f t="shared" si="11"/>
        <v/>
      </c>
      <c r="W11" s="209" t="str">
        <f t="shared" si="12"/>
        <v/>
      </c>
      <c r="X11" s="209" t="str">
        <f t="shared" si="13"/>
        <v/>
      </c>
      <c r="Y11" s="209" t="str">
        <f t="shared" si="14"/>
        <v/>
      </c>
      <c r="Z11" s="209" t="str">
        <f t="shared" si="15"/>
        <v/>
      </c>
      <c r="AA11" s="209" t="str">
        <f t="shared" si="16"/>
        <v/>
      </c>
      <c r="AB11" s="209" t="str">
        <f t="shared" si="17"/>
        <v/>
      </c>
      <c r="AC11" s="209" t="str">
        <f t="shared" si="18"/>
        <v/>
      </c>
      <c r="AD11" s="209" t="str">
        <f t="shared" si="19"/>
        <v/>
      </c>
      <c r="AE11" s="209" t="str">
        <f t="shared" si="20"/>
        <v/>
      </c>
      <c r="AF11" s="209" t="str">
        <f t="shared" si="21"/>
        <v/>
      </c>
      <c r="AG11" s="209" t="str">
        <f t="shared" si="22"/>
        <v/>
      </c>
      <c r="AH11" s="209" t="str">
        <f t="shared" si="23"/>
        <v/>
      </c>
      <c r="AI11" s="209" t="str">
        <f t="shared" si="24"/>
        <v/>
      </c>
      <c r="AJ11" s="209" t="str">
        <f t="shared" si="25"/>
        <v/>
      </c>
      <c r="AK11" s="209" t="str">
        <f t="shared" si="26"/>
        <v/>
      </c>
      <c r="AL11" s="209" t="str">
        <f t="shared" si="27"/>
        <v/>
      </c>
      <c r="AM11" s="209" t="str">
        <f t="shared" si="28"/>
        <v/>
      </c>
      <c r="AN11" s="209" t="str">
        <f t="shared" si="29"/>
        <v/>
      </c>
    </row>
    <row r="12" spans="1:40" ht="13.5" customHeight="1" x14ac:dyDescent="0.2">
      <c r="A12" s="672"/>
      <c r="B12" s="673"/>
      <c r="C12" s="674"/>
      <c r="D12" s="708"/>
      <c r="E12" s="710"/>
      <c r="F12" s="329"/>
      <c r="G12" s="330"/>
      <c r="H12" s="331"/>
      <c r="I12" s="332"/>
      <c r="J12" s="1"/>
      <c r="K12" s="208" t="str">
        <f t="shared" si="0"/>
        <v/>
      </c>
      <c r="L12" s="209" t="str">
        <f t="shared" si="1"/>
        <v/>
      </c>
      <c r="M12" s="209" t="str">
        <f t="shared" si="2"/>
        <v/>
      </c>
      <c r="N12" s="209" t="str">
        <f t="shared" si="3"/>
        <v/>
      </c>
      <c r="O12" s="209" t="str">
        <f t="shared" si="4"/>
        <v/>
      </c>
      <c r="P12" s="209" t="str">
        <f t="shared" si="5"/>
        <v/>
      </c>
      <c r="Q12" s="209" t="str">
        <f t="shared" si="6"/>
        <v/>
      </c>
      <c r="R12" s="209" t="str">
        <f t="shared" si="7"/>
        <v/>
      </c>
      <c r="S12" s="209" t="str">
        <f t="shared" si="8"/>
        <v/>
      </c>
      <c r="T12" s="209" t="str">
        <f t="shared" si="9"/>
        <v/>
      </c>
      <c r="U12" s="209" t="str">
        <f t="shared" si="10"/>
        <v/>
      </c>
      <c r="V12" s="209" t="str">
        <f t="shared" si="11"/>
        <v/>
      </c>
      <c r="W12" s="209" t="str">
        <f t="shared" si="12"/>
        <v/>
      </c>
      <c r="X12" s="209" t="str">
        <f t="shared" si="13"/>
        <v/>
      </c>
      <c r="Y12" s="209" t="str">
        <f t="shared" si="14"/>
        <v/>
      </c>
      <c r="Z12" s="209" t="str">
        <f t="shared" si="15"/>
        <v/>
      </c>
      <c r="AA12" s="209" t="str">
        <f t="shared" si="16"/>
        <v/>
      </c>
      <c r="AB12" s="209" t="str">
        <f t="shared" si="17"/>
        <v/>
      </c>
      <c r="AC12" s="209" t="str">
        <f t="shared" si="18"/>
        <v/>
      </c>
      <c r="AD12" s="209" t="str">
        <f t="shared" si="19"/>
        <v/>
      </c>
      <c r="AE12" s="209" t="str">
        <f t="shared" si="20"/>
        <v/>
      </c>
      <c r="AF12" s="209" t="str">
        <f t="shared" si="21"/>
        <v/>
      </c>
      <c r="AG12" s="209" t="str">
        <f t="shared" si="22"/>
        <v/>
      </c>
      <c r="AH12" s="209" t="str">
        <f t="shared" si="23"/>
        <v/>
      </c>
      <c r="AI12" s="209" t="str">
        <f t="shared" si="24"/>
        <v/>
      </c>
      <c r="AJ12" s="209" t="str">
        <f t="shared" si="25"/>
        <v/>
      </c>
      <c r="AK12" s="209" t="str">
        <f t="shared" si="26"/>
        <v/>
      </c>
      <c r="AL12" s="209" t="str">
        <f t="shared" si="27"/>
        <v/>
      </c>
      <c r="AM12" s="209" t="str">
        <f t="shared" si="28"/>
        <v/>
      </c>
      <c r="AN12" s="209" t="str">
        <f t="shared" si="29"/>
        <v/>
      </c>
    </row>
    <row r="13" spans="1:40" ht="13.5" customHeight="1" x14ac:dyDescent="0.2">
      <c r="A13" s="669"/>
      <c r="B13" s="666"/>
      <c r="C13" s="663"/>
      <c r="D13" s="704"/>
      <c r="E13" s="706"/>
      <c r="F13" s="321"/>
      <c r="G13" s="322"/>
      <c r="H13" s="323"/>
      <c r="I13" s="324"/>
      <c r="J13" s="1"/>
      <c r="K13" s="208" t="str">
        <f t="shared" si="0"/>
        <v/>
      </c>
      <c r="L13" s="209" t="str">
        <f t="shared" si="1"/>
        <v/>
      </c>
      <c r="M13" s="209" t="str">
        <f t="shared" si="2"/>
        <v/>
      </c>
      <c r="N13" s="209" t="str">
        <f t="shared" si="3"/>
        <v/>
      </c>
      <c r="O13" s="209" t="str">
        <f t="shared" si="4"/>
        <v/>
      </c>
      <c r="P13" s="209" t="str">
        <f t="shared" si="5"/>
        <v/>
      </c>
      <c r="Q13" s="209" t="str">
        <f t="shared" si="6"/>
        <v/>
      </c>
      <c r="R13" s="209" t="str">
        <f t="shared" si="7"/>
        <v/>
      </c>
      <c r="S13" s="209" t="str">
        <f t="shared" si="8"/>
        <v/>
      </c>
      <c r="T13" s="209" t="str">
        <f t="shared" si="9"/>
        <v/>
      </c>
      <c r="U13" s="209" t="str">
        <f t="shared" si="10"/>
        <v/>
      </c>
      <c r="V13" s="209" t="str">
        <f t="shared" si="11"/>
        <v/>
      </c>
      <c r="W13" s="209" t="str">
        <f t="shared" si="12"/>
        <v/>
      </c>
      <c r="X13" s="209" t="str">
        <f t="shared" si="13"/>
        <v/>
      </c>
      <c r="Y13" s="209" t="str">
        <f t="shared" si="14"/>
        <v/>
      </c>
      <c r="Z13" s="209" t="str">
        <f t="shared" si="15"/>
        <v/>
      </c>
      <c r="AA13" s="209" t="str">
        <f t="shared" si="16"/>
        <v/>
      </c>
      <c r="AB13" s="209" t="str">
        <f t="shared" si="17"/>
        <v/>
      </c>
      <c r="AC13" s="209" t="str">
        <f t="shared" si="18"/>
        <v/>
      </c>
      <c r="AD13" s="209" t="str">
        <f t="shared" si="19"/>
        <v/>
      </c>
      <c r="AE13" s="209" t="str">
        <f t="shared" si="20"/>
        <v/>
      </c>
      <c r="AF13" s="209" t="str">
        <f t="shared" si="21"/>
        <v/>
      </c>
      <c r="AG13" s="209" t="str">
        <f t="shared" si="22"/>
        <v/>
      </c>
      <c r="AH13" s="209" t="str">
        <f t="shared" si="23"/>
        <v/>
      </c>
      <c r="AI13" s="209" t="str">
        <f t="shared" si="24"/>
        <v/>
      </c>
      <c r="AJ13" s="209" t="str">
        <f t="shared" si="25"/>
        <v/>
      </c>
      <c r="AK13" s="209" t="str">
        <f t="shared" si="26"/>
        <v/>
      </c>
      <c r="AL13" s="209" t="str">
        <f t="shared" si="27"/>
        <v/>
      </c>
      <c r="AM13" s="209" t="str">
        <f t="shared" si="28"/>
        <v/>
      </c>
      <c r="AN13" s="209" t="str">
        <f t="shared" si="29"/>
        <v/>
      </c>
    </row>
    <row r="14" spans="1:40" ht="13.5" customHeight="1" x14ac:dyDescent="0.2">
      <c r="A14" s="669"/>
      <c r="B14" s="666"/>
      <c r="C14" s="663"/>
      <c r="D14" s="704"/>
      <c r="E14" s="706"/>
      <c r="F14" s="321"/>
      <c r="G14" s="322"/>
      <c r="H14" s="323"/>
      <c r="I14" s="324"/>
      <c r="J14" s="1"/>
      <c r="K14" s="208" t="str">
        <f t="shared" si="0"/>
        <v/>
      </c>
      <c r="L14" s="209" t="str">
        <f t="shared" si="1"/>
        <v/>
      </c>
      <c r="M14" s="209" t="str">
        <f t="shared" si="2"/>
        <v/>
      </c>
      <c r="N14" s="209" t="str">
        <f t="shared" si="3"/>
        <v/>
      </c>
      <c r="O14" s="209" t="str">
        <f t="shared" si="4"/>
        <v/>
      </c>
      <c r="P14" s="209" t="str">
        <f t="shared" si="5"/>
        <v/>
      </c>
      <c r="Q14" s="209" t="str">
        <f t="shared" si="6"/>
        <v/>
      </c>
      <c r="R14" s="209" t="str">
        <f t="shared" si="7"/>
        <v/>
      </c>
      <c r="S14" s="209" t="str">
        <f t="shared" si="8"/>
        <v/>
      </c>
      <c r="T14" s="209" t="str">
        <f t="shared" si="9"/>
        <v/>
      </c>
      <c r="U14" s="209" t="str">
        <f t="shared" si="10"/>
        <v/>
      </c>
      <c r="V14" s="209" t="str">
        <f t="shared" si="11"/>
        <v/>
      </c>
      <c r="W14" s="209" t="str">
        <f t="shared" si="12"/>
        <v/>
      </c>
      <c r="X14" s="209" t="str">
        <f t="shared" si="13"/>
        <v/>
      </c>
      <c r="Y14" s="209" t="str">
        <f t="shared" si="14"/>
        <v/>
      </c>
      <c r="Z14" s="209" t="str">
        <f t="shared" si="15"/>
        <v/>
      </c>
      <c r="AA14" s="209" t="str">
        <f t="shared" si="16"/>
        <v/>
      </c>
      <c r="AB14" s="209" t="str">
        <f t="shared" si="17"/>
        <v/>
      </c>
      <c r="AC14" s="209" t="str">
        <f t="shared" si="18"/>
        <v/>
      </c>
      <c r="AD14" s="209" t="str">
        <f t="shared" si="19"/>
        <v/>
      </c>
      <c r="AE14" s="209" t="str">
        <f t="shared" si="20"/>
        <v/>
      </c>
      <c r="AF14" s="209" t="str">
        <f t="shared" si="21"/>
        <v/>
      </c>
      <c r="AG14" s="209" t="str">
        <f t="shared" si="22"/>
        <v/>
      </c>
      <c r="AH14" s="209" t="str">
        <f t="shared" si="23"/>
        <v/>
      </c>
      <c r="AI14" s="209" t="str">
        <f t="shared" si="24"/>
        <v/>
      </c>
      <c r="AJ14" s="209" t="str">
        <f t="shared" si="25"/>
        <v/>
      </c>
      <c r="AK14" s="209" t="str">
        <f t="shared" si="26"/>
        <v/>
      </c>
      <c r="AL14" s="209" t="str">
        <f t="shared" si="27"/>
        <v/>
      </c>
      <c r="AM14" s="209" t="str">
        <f t="shared" si="28"/>
        <v/>
      </c>
      <c r="AN14" s="209" t="str">
        <f t="shared" si="29"/>
        <v/>
      </c>
    </row>
    <row r="15" spans="1:40" ht="13.5" customHeight="1" x14ac:dyDescent="0.2">
      <c r="A15" s="669"/>
      <c r="B15" s="666"/>
      <c r="C15" s="663"/>
      <c r="D15" s="704"/>
      <c r="E15" s="706"/>
      <c r="F15" s="321"/>
      <c r="G15" s="322"/>
      <c r="H15" s="323"/>
      <c r="I15" s="324"/>
      <c r="J15" s="1"/>
      <c r="K15" s="208" t="str">
        <f t="shared" si="0"/>
        <v/>
      </c>
      <c r="L15" s="209" t="str">
        <f t="shared" si="1"/>
        <v/>
      </c>
      <c r="M15" s="209" t="str">
        <f t="shared" si="2"/>
        <v/>
      </c>
      <c r="N15" s="209" t="str">
        <f t="shared" si="3"/>
        <v/>
      </c>
      <c r="O15" s="209" t="str">
        <f t="shared" si="4"/>
        <v/>
      </c>
      <c r="P15" s="209" t="str">
        <f t="shared" si="5"/>
        <v/>
      </c>
      <c r="Q15" s="209" t="str">
        <f t="shared" si="6"/>
        <v/>
      </c>
      <c r="R15" s="209" t="str">
        <f t="shared" si="7"/>
        <v/>
      </c>
      <c r="S15" s="209" t="str">
        <f t="shared" si="8"/>
        <v/>
      </c>
      <c r="T15" s="209" t="str">
        <f t="shared" si="9"/>
        <v/>
      </c>
      <c r="U15" s="209" t="str">
        <f t="shared" si="10"/>
        <v/>
      </c>
      <c r="V15" s="209" t="str">
        <f t="shared" si="11"/>
        <v/>
      </c>
      <c r="W15" s="209" t="str">
        <f t="shared" si="12"/>
        <v/>
      </c>
      <c r="X15" s="209" t="str">
        <f t="shared" si="13"/>
        <v/>
      </c>
      <c r="Y15" s="209" t="str">
        <f t="shared" si="14"/>
        <v/>
      </c>
      <c r="Z15" s="209" t="str">
        <f t="shared" si="15"/>
        <v/>
      </c>
      <c r="AA15" s="209" t="str">
        <f t="shared" si="16"/>
        <v/>
      </c>
      <c r="AB15" s="209" t="str">
        <f t="shared" si="17"/>
        <v/>
      </c>
      <c r="AC15" s="209" t="str">
        <f t="shared" si="18"/>
        <v/>
      </c>
      <c r="AD15" s="209" t="str">
        <f t="shared" si="19"/>
        <v/>
      </c>
      <c r="AE15" s="209" t="str">
        <f t="shared" si="20"/>
        <v/>
      </c>
      <c r="AF15" s="209" t="str">
        <f t="shared" si="21"/>
        <v/>
      </c>
      <c r="AG15" s="209" t="str">
        <f t="shared" si="22"/>
        <v/>
      </c>
      <c r="AH15" s="209" t="str">
        <f t="shared" si="23"/>
        <v/>
      </c>
      <c r="AI15" s="209" t="str">
        <f t="shared" si="24"/>
        <v/>
      </c>
      <c r="AJ15" s="209" t="str">
        <f t="shared" si="25"/>
        <v/>
      </c>
      <c r="AK15" s="209" t="str">
        <f t="shared" si="26"/>
        <v/>
      </c>
      <c r="AL15" s="209" t="str">
        <f t="shared" si="27"/>
        <v/>
      </c>
      <c r="AM15" s="209" t="str">
        <f t="shared" si="28"/>
        <v/>
      </c>
      <c r="AN15" s="209" t="str">
        <f t="shared" si="29"/>
        <v/>
      </c>
    </row>
    <row r="16" spans="1:40" ht="13.5" customHeight="1" x14ac:dyDescent="0.2">
      <c r="A16" s="669"/>
      <c r="B16" s="666"/>
      <c r="C16" s="663"/>
      <c r="D16" s="704"/>
      <c r="E16" s="706"/>
      <c r="F16" s="321"/>
      <c r="G16" s="322"/>
      <c r="H16" s="323"/>
      <c r="I16" s="324"/>
      <c r="J16" s="1"/>
      <c r="K16" s="208" t="str">
        <f t="shared" si="0"/>
        <v/>
      </c>
      <c r="L16" s="209" t="str">
        <f t="shared" si="1"/>
        <v/>
      </c>
      <c r="M16" s="209" t="str">
        <f t="shared" si="2"/>
        <v/>
      </c>
      <c r="N16" s="209" t="str">
        <f t="shared" si="3"/>
        <v/>
      </c>
      <c r="O16" s="209" t="str">
        <f t="shared" si="4"/>
        <v/>
      </c>
      <c r="P16" s="209" t="str">
        <f t="shared" si="5"/>
        <v/>
      </c>
      <c r="Q16" s="209" t="str">
        <f t="shared" si="6"/>
        <v/>
      </c>
      <c r="R16" s="209" t="str">
        <f t="shared" si="7"/>
        <v/>
      </c>
      <c r="S16" s="209" t="str">
        <f t="shared" si="8"/>
        <v/>
      </c>
      <c r="T16" s="209" t="str">
        <f t="shared" si="9"/>
        <v/>
      </c>
      <c r="U16" s="209" t="str">
        <f t="shared" si="10"/>
        <v/>
      </c>
      <c r="V16" s="209" t="str">
        <f t="shared" si="11"/>
        <v/>
      </c>
      <c r="W16" s="209" t="str">
        <f t="shared" si="12"/>
        <v/>
      </c>
      <c r="X16" s="209" t="str">
        <f t="shared" si="13"/>
        <v/>
      </c>
      <c r="Y16" s="209" t="str">
        <f t="shared" si="14"/>
        <v/>
      </c>
      <c r="Z16" s="209" t="str">
        <f t="shared" si="15"/>
        <v/>
      </c>
      <c r="AA16" s="209" t="str">
        <f t="shared" si="16"/>
        <v/>
      </c>
      <c r="AB16" s="209" t="str">
        <f t="shared" si="17"/>
        <v/>
      </c>
      <c r="AC16" s="209" t="str">
        <f t="shared" si="18"/>
        <v/>
      </c>
      <c r="AD16" s="209" t="str">
        <f t="shared" si="19"/>
        <v/>
      </c>
      <c r="AE16" s="209" t="str">
        <f t="shared" si="20"/>
        <v/>
      </c>
      <c r="AF16" s="209" t="str">
        <f t="shared" si="21"/>
        <v/>
      </c>
      <c r="AG16" s="209" t="str">
        <f t="shared" si="22"/>
        <v/>
      </c>
      <c r="AH16" s="209" t="str">
        <f t="shared" si="23"/>
        <v/>
      </c>
      <c r="AI16" s="209" t="str">
        <f t="shared" si="24"/>
        <v/>
      </c>
      <c r="AJ16" s="209" t="str">
        <f t="shared" si="25"/>
        <v/>
      </c>
      <c r="AK16" s="209" t="str">
        <f t="shared" si="26"/>
        <v/>
      </c>
      <c r="AL16" s="209" t="str">
        <f t="shared" si="27"/>
        <v/>
      </c>
      <c r="AM16" s="209" t="str">
        <f t="shared" si="28"/>
        <v/>
      </c>
      <c r="AN16" s="209" t="str">
        <f t="shared" si="29"/>
        <v/>
      </c>
    </row>
    <row r="17" spans="1:40" ht="13.5" thickBot="1" x14ac:dyDescent="0.25">
      <c r="A17" s="670"/>
      <c r="B17" s="667"/>
      <c r="C17" s="664"/>
      <c r="D17" s="709"/>
      <c r="E17" s="711"/>
      <c r="F17" s="325"/>
      <c r="G17" s="326"/>
      <c r="H17" s="327"/>
      <c r="I17" s="328"/>
      <c r="J17" s="1"/>
      <c r="K17" s="208" t="str">
        <f t="shared" si="0"/>
        <v/>
      </c>
      <c r="L17" s="209" t="str">
        <f t="shared" si="1"/>
        <v/>
      </c>
      <c r="M17" s="209" t="str">
        <f t="shared" si="2"/>
        <v/>
      </c>
      <c r="N17" s="209" t="str">
        <f t="shared" si="3"/>
        <v/>
      </c>
      <c r="O17" s="209" t="str">
        <f t="shared" si="4"/>
        <v/>
      </c>
      <c r="P17" s="209" t="str">
        <f t="shared" si="5"/>
        <v/>
      </c>
      <c r="Q17" s="209" t="str">
        <f t="shared" si="6"/>
        <v/>
      </c>
      <c r="R17" s="209" t="str">
        <f t="shared" si="7"/>
        <v/>
      </c>
      <c r="S17" s="209" t="str">
        <f t="shared" si="8"/>
        <v/>
      </c>
      <c r="T17" s="209" t="str">
        <f t="shared" si="9"/>
        <v/>
      </c>
      <c r="U17" s="209" t="str">
        <f t="shared" si="10"/>
        <v/>
      </c>
      <c r="V17" s="209" t="str">
        <f t="shared" si="11"/>
        <v/>
      </c>
      <c r="W17" s="209" t="str">
        <f t="shared" si="12"/>
        <v/>
      </c>
      <c r="X17" s="209" t="str">
        <f t="shared" si="13"/>
        <v/>
      </c>
      <c r="Y17" s="209" t="str">
        <f t="shared" si="14"/>
        <v/>
      </c>
      <c r="Z17" s="209" t="str">
        <f t="shared" si="15"/>
        <v/>
      </c>
      <c r="AA17" s="209" t="str">
        <f t="shared" si="16"/>
        <v/>
      </c>
      <c r="AB17" s="209" t="str">
        <f t="shared" si="17"/>
        <v/>
      </c>
      <c r="AC17" s="209" t="str">
        <f t="shared" si="18"/>
        <v/>
      </c>
      <c r="AD17" s="209" t="str">
        <f t="shared" si="19"/>
        <v/>
      </c>
      <c r="AE17" s="209" t="str">
        <f t="shared" si="20"/>
        <v/>
      </c>
      <c r="AF17" s="209" t="str">
        <f t="shared" si="21"/>
        <v/>
      </c>
      <c r="AG17" s="209" t="str">
        <f t="shared" si="22"/>
        <v/>
      </c>
      <c r="AH17" s="209" t="str">
        <f t="shared" si="23"/>
        <v/>
      </c>
      <c r="AI17" s="209" t="str">
        <f t="shared" si="24"/>
        <v/>
      </c>
      <c r="AJ17" s="209" t="str">
        <f t="shared" si="25"/>
        <v/>
      </c>
      <c r="AK17" s="209" t="str">
        <f t="shared" si="26"/>
        <v/>
      </c>
      <c r="AL17" s="209" t="str">
        <f t="shared" si="27"/>
        <v/>
      </c>
      <c r="AM17" s="209" t="str">
        <f t="shared" si="28"/>
        <v/>
      </c>
      <c r="AN17" s="209" t="str">
        <f t="shared" si="29"/>
        <v/>
      </c>
    </row>
    <row r="18" spans="1:40" ht="12.75" x14ac:dyDescent="0.2">
      <c r="A18" s="672"/>
      <c r="B18" s="673"/>
      <c r="C18" s="674"/>
      <c r="D18" s="708"/>
      <c r="E18" s="710"/>
      <c r="F18" s="329"/>
      <c r="G18" s="330"/>
      <c r="H18" s="331"/>
      <c r="I18" s="332"/>
      <c r="J18" s="1"/>
      <c r="K18" s="208" t="str">
        <f t="shared" si="0"/>
        <v/>
      </c>
      <c r="L18" s="209" t="str">
        <f t="shared" si="1"/>
        <v/>
      </c>
      <c r="M18" s="209" t="str">
        <f t="shared" si="2"/>
        <v/>
      </c>
      <c r="N18" s="209" t="str">
        <f t="shared" si="3"/>
        <v/>
      </c>
      <c r="O18" s="209" t="str">
        <f t="shared" si="4"/>
        <v/>
      </c>
      <c r="P18" s="209" t="str">
        <f t="shared" si="5"/>
        <v/>
      </c>
      <c r="Q18" s="209" t="str">
        <f t="shared" si="6"/>
        <v/>
      </c>
      <c r="R18" s="209" t="str">
        <f t="shared" si="7"/>
        <v/>
      </c>
      <c r="S18" s="209" t="str">
        <f t="shared" si="8"/>
        <v/>
      </c>
      <c r="T18" s="209" t="str">
        <f t="shared" si="9"/>
        <v/>
      </c>
      <c r="U18" s="209" t="str">
        <f t="shared" si="10"/>
        <v/>
      </c>
      <c r="V18" s="209" t="str">
        <f t="shared" si="11"/>
        <v/>
      </c>
      <c r="W18" s="209" t="str">
        <f t="shared" si="12"/>
        <v/>
      </c>
      <c r="X18" s="209" t="str">
        <f t="shared" si="13"/>
        <v/>
      </c>
      <c r="Y18" s="209" t="str">
        <f t="shared" si="14"/>
        <v/>
      </c>
      <c r="Z18" s="209" t="str">
        <f t="shared" si="15"/>
        <v/>
      </c>
      <c r="AA18" s="209" t="str">
        <f t="shared" si="16"/>
        <v/>
      </c>
      <c r="AB18" s="209" t="str">
        <f t="shared" si="17"/>
        <v/>
      </c>
      <c r="AC18" s="209" t="str">
        <f t="shared" si="18"/>
        <v/>
      </c>
      <c r="AD18" s="209" t="str">
        <f t="shared" si="19"/>
        <v/>
      </c>
      <c r="AE18" s="209" t="str">
        <f t="shared" si="20"/>
        <v/>
      </c>
      <c r="AF18" s="209" t="str">
        <f t="shared" si="21"/>
        <v/>
      </c>
      <c r="AG18" s="209" t="str">
        <f t="shared" si="22"/>
        <v/>
      </c>
      <c r="AH18" s="209" t="str">
        <f t="shared" si="23"/>
        <v/>
      </c>
      <c r="AI18" s="209" t="str">
        <f t="shared" si="24"/>
        <v/>
      </c>
      <c r="AJ18" s="209" t="str">
        <f t="shared" si="25"/>
        <v/>
      </c>
      <c r="AK18" s="209" t="str">
        <f t="shared" si="26"/>
        <v/>
      </c>
      <c r="AL18" s="209" t="str">
        <f t="shared" si="27"/>
        <v/>
      </c>
      <c r="AM18" s="209" t="str">
        <f t="shared" si="28"/>
        <v/>
      </c>
      <c r="AN18" s="209" t="str">
        <f t="shared" si="29"/>
        <v/>
      </c>
    </row>
    <row r="19" spans="1:40" ht="12.75" x14ac:dyDescent="0.2">
      <c r="A19" s="669"/>
      <c r="B19" s="666"/>
      <c r="C19" s="663"/>
      <c r="D19" s="704"/>
      <c r="E19" s="706"/>
      <c r="F19" s="321"/>
      <c r="G19" s="322"/>
      <c r="H19" s="323"/>
      <c r="I19" s="324"/>
      <c r="J19" s="1"/>
      <c r="K19" s="208" t="str">
        <f t="shared" si="0"/>
        <v/>
      </c>
      <c r="L19" s="209" t="str">
        <f t="shared" si="1"/>
        <v/>
      </c>
      <c r="M19" s="209" t="str">
        <f t="shared" si="2"/>
        <v/>
      </c>
      <c r="N19" s="209" t="str">
        <f t="shared" si="3"/>
        <v/>
      </c>
      <c r="O19" s="209" t="str">
        <f t="shared" si="4"/>
        <v/>
      </c>
      <c r="P19" s="209" t="str">
        <f t="shared" si="5"/>
        <v/>
      </c>
      <c r="Q19" s="209" t="str">
        <f t="shared" si="6"/>
        <v/>
      </c>
      <c r="R19" s="209" t="str">
        <f t="shared" si="7"/>
        <v/>
      </c>
      <c r="S19" s="209" t="str">
        <f t="shared" si="8"/>
        <v/>
      </c>
      <c r="T19" s="209" t="str">
        <f t="shared" si="9"/>
        <v/>
      </c>
      <c r="U19" s="209" t="str">
        <f t="shared" si="10"/>
        <v/>
      </c>
      <c r="V19" s="209" t="str">
        <f t="shared" si="11"/>
        <v/>
      </c>
      <c r="W19" s="209" t="str">
        <f t="shared" si="12"/>
        <v/>
      </c>
      <c r="X19" s="209" t="str">
        <f t="shared" si="13"/>
        <v/>
      </c>
      <c r="Y19" s="209" t="str">
        <f t="shared" si="14"/>
        <v/>
      </c>
      <c r="Z19" s="209" t="str">
        <f t="shared" si="15"/>
        <v/>
      </c>
      <c r="AA19" s="209" t="str">
        <f t="shared" si="16"/>
        <v/>
      </c>
      <c r="AB19" s="209" t="str">
        <f t="shared" si="17"/>
        <v/>
      </c>
      <c r="AC19" s="209" t="str">
        <f t="shared" si="18"/>
        <v/>
      </c>
      <c r="AD19" s="209" t="str">
        <f t="shared" si="19"/>
        <v/>
      </c>
      <c r="AE19" s="209" t="str">
        <f t="shared" si="20"/>
        <v/>
      </c>
      <c r="AF19" s="209" t="str">
        <f t="shared" si="21"/>
        <v/>
      </c>
      <c r="AG19" s="209" t="str">
        <f t="shared" si="22"/>
        <v/>
      </c>
      <c r="AH19" s="209" t="str">
        <f t="shared" si="23"/>
        <v/>
      </c>
      <c r="AI19" s="209" t="str">
        <f t="shared" si="24"/>
        <v/>
      </c>
      <c r="AJ19" s="209" t="str">
        <f t="shared" si="25"/>
        <v/>
      </c>
      <c r="AK19" s="209" t="str">
        <f t="shared" si="26"/>
        <v/>
      </c>
      <c r="AL19" s="209" t="str">
        <f t="shared" si="27"/>
        <v/>
      </c>
      <c r="AM19" s="209" t="str">
        <f t="shared" si="28"/>
        <v/>
      </c>
      <c r="AN19" s="209" t="str">
        <f t="shared" si="29"/>
        <v/>
      </c>
    </row>
    <row r="20" spans="1:40" ht="13.5" customHeight="1" x14ac:dyDescent="0.2">
      <c r="A20" s="669"/>
      <c r="B20" s="666"/>
      <c r="C20" s="663"/>
      <c r="D20" s="704"/>
      <c r="E20" s="706"/>
      <c r="F20" s="321"/>
      <c r="G20" s="322"/>
      <c r="H20" s="323"/>
      <c r="I20" s="324"/>
      <c r="J20" s="1"/>
      <c r="K20" s="208" t="str">
        <f t="shared" si="0"/>
        <v/>
      </c>
      <c r="L20" s="209" t="str">
        <f t="shared" si="1"/>
        <v/>
      </c>
      <c r="M20" s="209" t="str">
        <f t="shared" si="2"/>
        <v/>
      </c>
      <c r="N20" s="209" t="str">
        <f t="shared" si="3"/>
        <v/>
      </c>
      <c r="O20" s="209" t="str">
        <f t="shared" si="4"/>
        <v/>
      </c>
      <c r="P20" s="209" t="str">
        <f t="shared" si="5"/>
        <v/>
      </c>
      <c r="Q20" s="209" t="str">
        <f t="shared" si="6"/>
        <v/>
      </c>
      <c r="R20" s="209" t="str">
        <f t="shared" si="7"/>
        <v/>
      </c>
      <c r="S20" s="209" t="str">
        <f t="shared" si="8"/>
        <v/>
      </c>
      <c r="T20" s="209" t="str">
        <f t="shared" si="9"/>
        <v/>
      </c>
      <c r="U20" s="209" t="str">
        <f t="shared" si="10"/>
        <v/>
      </c>
      <c r="V20" s="209" t="str">
        <f t="shared" si="11"/>
        <v/>
      </c>
      <c r="W20" s="209" t="str">
        <f t="shared" si="12"/>
        <v/>
      </c>
      <c r="X20" s="209" t="str">
        <f t="shared" si="13"/>
        <v/>
      </c>
      <c r="Y20" s="209" t="str">
        <f t="shared" si="14"/>
        <v/>
      </c>
      <c r="Z20" s="209" t="str">
        <f t="shared" si="15"/>
        <v/>
      </c>
      <c r="AA20" s="209" t="str">
        <f t="shared" si="16"/>
        <v/>
      </c>
      <c r="AB20" s="209" t="str">
        <f t="shared" si="17"/>
        <v/>
      </c>
      <c r="AC20" s="209" t="str">
        <f t="shared" si="18"/>
        <v/>
      </c>
      <c r="AD20" s="209" t="str">
        <f t="shared" si="19"/>
        <v/>
      </c>
      <c r="AE20" s="209" t="str">
        <f t="shared" si="20"/>
        <v/>
      </c>
      <c r="AF20" s="209" t="str">
        <f t="shared" si="21"/>
        <v/>
      </c>
      <c r="AG20" s="209" t="str">
        <f t="shared" si="22"/>
        <v/>
      </c>
      <c r="AH20" s="209" t="str">
        <f t="shared" si="23"/>
        <v/>
      </c>
      <c r="AI20" s="209" t="str">
        <f t="shared" si="24"/>
        <v/>
      </c>
      <c r="AJ20" s="209" t="str">
        <f t="shared" si="25"/>
        <v/>
      </c>
      <c r="AK20" s="209" t="str">
        <f t="shared" si="26"/>
        <v/>
      </c>
      <c r="AL20" s="209" t="str">
        <f t="shared" si="27"/>
        <v/>
      </c>
      <c r="AM20" s="209" t="str">
        <f t="shared" si="28"/>
        <v/>
      </c>
      <c r="AN20" s="209" t="str">
        <f t="shared" si="29"/>
        <v/>
      </c>
    </row>
    <row r="21" spans="1:40" ht="13.5" customHeight="1" x14ac:dyDescent="0.2">
      <c r="A21" s="669"/>
      <c r="B21" s="666"/>
      <c r="C21" s="663"/>
      <c r="D21" s="704"/>
      <c r="E21" s="706"/>
      <c r="F21" s="321"/>
      <c r="G21" s="322"/>
      <c r="H21" s="323"/>
      <c r="I21" s="324"/>
      <c r="J21" s="1"/>
      <c r="K21" s="208" t="str">
        <f t="shared" si="0"/>
        <v/>
      </c>
      <c r="L21" s="209" t="str">
        <f t="shared" si="1"/>
        <v/>
      </c>
      <c r="M21" s="209" t="str">
        <f t="shared" si="2"/>
        <v/>
      </c>
      <c r="N21" s="209" t="str">
        <f t="shared" si="3"/>
        <v/>
      </c>
      <c r="O21" s="209" t="str">
        <f t="shared" si="4"/>
        <v/>
      </c>
      <c r="P21" s="209" t="str">
        <f t="shared" si="5"/>
        <v/>
      </c>
      <c r="Q21" s="209" t="str">
        <f t="shared" si="6"/>
        <v/>
      </c>
      <c r="R21" s="209" t="str">
        <f t="shared" si="7"/>
        <v/>
      </c>
      <c r="S21" s="209" t="str">
        <f t="shared" si="8"/>
        <v/>
      </c>
      <c r="T21" s="209" t="str">
        <f t="shared" si="9"/>
        <v/>
      </c>
      <c r="U21" s="209" t="str">
        <f t="shared" si="10"/>
        <v/>
      </c>
      <c r="V21" s="209" t="str">
        <f t="shared" si="11"/>
        <v/>
      </c>
      <c r="W21" s="209" t="str">
        <f t="shared" si="12"/>
        <v/>
      </c>
      <c r="X21" s="209" t="str">
        <f t="shared" si="13"/>
        <v/>
      </c>
      <c r="Y21" s="209" t="str">
        <f t="shared" si="14"/>
        <v/>
      </c>
      <c r="Z21" s="209" t="str">
        <f t="shared" si="15"/>
        <v/>
      </c>
      <c r="AA21" s="209" t="str">
        <f t="shared" si="16"/>
        <v/>
      </c>
      <c r="AB21" s="209" t="str">
        <f t="shared" si="17"/>
        <v/>
      </c>
      <c r="AC21" s="209" t="str">
        <f t="shared" si="18"/>
        <v/>
      </c>
      <c r="AD21" s="209" t="str">
        <f t="shared" si="19"/>
        <v/>
      </c>
      <c r="AE21" s="209" t="str">
        <f t="shared" si="20"/>
        <v/>
      </c>
      <c r="AF21" s="209" t="str">
        <f t="shared" si="21"/>
        <v/>
      </c>
      <c r="AG21" s="209" t="str">
        <f t="shared" si="22"/>
        <v/>
      </c>
      <c r="AH21" s="209" t="str">
        <f t="shared" si="23"/>
        <v/>
      </c>
      <c r="AI21" s="209" t="str">
        <f t="shared" si="24"/>
        <v/>
      </c>
      <c r="AJ21" s="209" t="str">
        <f t="shared" si="25"/>
        <v/>
      </c>
      <c r="AK21" s="209" t="str">
        <f t="shared" si="26"/>
        <v/>
      </c>
      <c r="AL21" s="209" t="str">
        <f t="shared" si="27"/>
        <v/>
      </c>
      <c r="AM21" s="209" t="str">
        <f t="shared" si="28"/>
        <v/>
      </c>
      <c r="AN21" s="209" t="str">
        <f t="shared" si="29"/>
        <v/>
      </c>
    </row>
    <row r="22" spans="1:40" ht="13.5" customHeight="1" x14ac:dyDescent="0.2">
      <c r="A22" s="669"/>
      <c r="B22" s="666"/>
      <c r="C22" s="663"/>
      <c r="D22" s="704"/>
      <c r="E22" s="706"/>
      <c r="F22" s="321"/>
      <c r="G22" s="322"/>
      <c r="H22" s="323"/>
      <c r="I22" s="324"/>
      <c r="J22" s="1"/>
      <c r="K22" s="208" t="str">
        <f t="shared" si="0"/>
        <v/>
      </c>
      <c r="L22" s="209" t="str">
        <f t="shared" si="1"/>
        <v/>
      </c>
      <c r="M22" s="209" t="str">
        <f t="shared" si="2"/>
        <v/>
      </c>
      <c r="N22" s="209" t="str">
        <f t="shared" si="3"/>
        <v/>
      </c>
      <c r="O22" s="209" t="str">
        <f t="shared" si="4"/>
        <v/>
      </c>
      <c r="P22" s="209" t="str">
        <f t="shared" si="5"/>
        <v/>
      </c>
      <c r="Q22" s="209" t="str">
        <f t="shared" si="6"/>
        <v/>
      </c>
      <c r="R22" s="209" t="str">
        <f t="shared" si="7"/>
        <v/>
      </c>
      <c r="S22" s="209" t="str">
        <f t="shared" si="8"/>
        <v/>
      </c>
      <c r="T22" s="209" t="str">
        <f t="shared" si="9"/>
        <v/>
      </c>
      <c r="U22" s="209" t="str">
        <f t="shared" si="10"/>
        <v/>
      </c>
      <c r="V22" s="209" t="str">
        <f t="shared" si="11"/>
        <v/>
      </c>
      <c r="W22" s="209" t="str">
        <f t="shared" si="12"/>
        <v/>
      </c>
      <c r="X22" s="209" t="str">
        <f t="shared" si="13"/>
        <v/>
      </c>
      <c r="Y22" s="209" t="str">
        <f t="shared" si="14"/>
        <v/>
      </c>
      <c r="Z22" s="209" t="str">
        <f t="shared" si="15"/>
        <v/>
      </c>
      <c r="AA22" s="209" t="str">
        <f t="shared" si="16"/>
        <v/>
      </c>
      <c r="AB22" s="209" t="str">
        <f t="shared" si="17"/>
        <v/>
      </c>
      <c r="AC22" s="209" t="str">
        <f t="shared" si="18"/>
        <v/>
      </c>
      <c r="AD22" s="209" t="str">
        <f t="shared" si="19"/>
        <v/>
      </c>
      <c r="AE22" s="209" t="str">
        <f t="shared" si="20"/>
        <v/>
      </c>
      <c r="AF22" s="209" t="str">
        <f t="shared" si="21"/>
        <v/>
      </c>
      <c r="AG22" s="209" t="str">
        <f t="shared" si="22"/>
        <v/>
      </c>
      <c r="AH22" s="209" t="str">
        <f t="shared" si="23"/>
        <v/>
      </c>
      <c r="AI22" s="209" t="str">
        <f t="shared" si="24"/>
        <v/>
      </c>
      <c r="AJ22" s="209" t="str">
        <f t="shared" si="25"/>
        <v/>
      </c>
      <c r="AK22" s="209" t="str">
        <f t="shared" si="26"/>
        <v/>
      </c>
      <c r="AL22" s="209" t="str">
        <f t="shared" si="27"/>
        <v/>
      </c>
      <c r="AM22" s="209" t="str">
        <f t="shared" si="28"/>
        <v/>
      </c>
      <c r="AN22" s="209" t="str">
        <f t="shared" si="29"/>
        <v/>
      </c>
    </row>
    <row r="23" spans="1:40" ht="13.5" customHeight="1" thickBot="1" x14ac:dyDescent="0.25">
      <c r="A23" s="670"/>
      <c r="B23" s="667"/>
      <c r="C23" s="664"/>
      <c r="D23" s="709"/>
      <c r="E23" s="711"/>
      <c r="F23" s="325"/>
      <c r="G23" s="326"/>
      <c r="H23" s="327"/>
      <c r="I23" s="328"/>
      <c r="J23" s="1"/>
      <c r="K23" s="208" t="str">
        <f t="shared" si="0"/>
        <v/>
      </c>
      <c r="L23" s="209" t="str">
        <f t="shared" si="1"/>
        <v/>
      </c>
      <c r="M23" s="209" t="str">
        <f t="shared" si="2"/>
        <v/>
      </c>
      <c r="N23" s="209" t="str">
        <f t="shared" si="3"/>
        <v/>
      </c>
      <c r="O23" s="209" t="str">
        <f t="shared" si="4"/>
        <v/>
      </c>
      <c r="P23" s="209" t="str">
        <f t="shared" si="5"/>
        <v/>
      </c>
      <c r="Q23" s="209" t="str">
        <f t="shared" si="6"/>
        <v/>
      </c>
      <c r="R23" s="209" t="str">
        <f t="shared" si="7"/>
        <v/>
      </c>
      <c r="S23" s="209" t="str">
        <f t="shared" si="8"/>
        <v/>
      </c>
      <c r="T23" s="209" t="str">
        <f t="shared" si="9"/>
        <v/>
      </c>
      <c r="U23" s="209" t="str">
        <f t="shared" si="10"/>
        <v/>
      </c>
      <c r="V23" s="209" t="str">
        <f t="shared" si="11"/>
        <v/>
      </c>
      <c r="W23" s="209" t="str">
        <f t="shared" si="12"/>
        <v/>
      </c>
      <c r="X23" s="209" t="str">
        <f t="shared" si="13"/>
        <v/>
      </c>
      <c r="Y23" s="209" t="str">
        <f t="shared" si="14"/>
        <v/>
      </c>
      <c r="Z23" s="209" t="str">
        <f t="shared" si="15"/>
        <v/>
      </c>
      <c r="AA23" s="209" t="str">
        <f t="shared" si="16"/>
        <v/>
      </c>
      <c r="AB23" s="209" t="str">
        <f t="shared" si="17"/>
        <v/>
      </c>
      <c r="AC23" s="209" t="str">
        <f t="shared" si="18"/>
        <v/>
      </c>
      <c r="AD23" s="209" t="str">
        <f t="shared" si="19"/>
        <v/>
      </c>
      <c r="AE23" s="209" t="str">
        <f t="shared" si="20"/>
        <v/>
      </c>
      <c r="AF23" s="209" t="str">
        <f t="shared" si="21"/>
        <v/>
      </c>
      <c r="AG23" s="209" t="str">
        <f t="shared" si="22"/>
        <v/>
      </c>
      <c r="AH23" s="209" t="str">
        <f t="shared" si="23"/>
        <v/>
      </c>
      <c r="AI23" s="209" t="str">
        <f t="shared" si="24"/>
        <v/>
      </c>
      <c r="AJ23" s="209" t="str">
        <f t="shared" si="25"/>
        <v/>
      </c>
      <c r="AK23" s="209" t="str">
        <f t="shared" si="26"/>
        <v/>
      </c>
      <c r="AL23" s="209" t="str">
        <f t="shared" si="27"/>
        <v/>
      </c>
      <c r="AM23" s="209" t="str">
        <f t="shared" si="28"/>
        <v/>
      </c>
      <c r="AN23" s="209" t="str">
        <f t="shared" si="29"/>
        <v/>
      </c>
    </row>
    <row r="24" spans="1:40" ht="13.5" customHeight="1" x14ac:dyDescent="0.2">
      <c r="A24" s="672"/>
      <c r="B24" s="673"/>
      <c r="C24" s="674"/>
      <c r="D24" s="708"/>
      <c r="E24" s="710"/>
      <c r="F24" s="329"/>
      <c r="G24" s="330"/>
      <c r="H24" s="331"/>
      <c r="I24" s="332"/>
      <c r="J24" s="1"/>
      <c r="K24" s="208" t="str">
        <f t="shared" si="0"/>
        <v/>
      </c>
      <c r="L24" s="209" t="str">
        <f t="shared" si="1"/>
        <v/>
      </c>
      <c r="M24" s="209" t="str">
        <f t="shared" si="2"/>
        <v/>
      </c>
      <c r="N24" s="209" t="str">
        <f t="shared" si="3"/>
        <v/>
      </c>
      <c r="O24" s="209" t="str">
        <f t="shared" si="4"/>
        <v/>
      </c>
      <c r="P24" s="209" t="str">
        <f t="shared" si="5"/>
        <v/>
      </c>
      <c r="Q24" s="209" t="str">
        <f t="shared" si="6"/>
        <v/>
      </c>
      <c r="R24" s="209" t="str">
        <f t="shared" si="7"/>
        <v/>
      </c>
      <c r="S24" s="209" t="str">
        <f t="shared" si="8"/>
        <v/>
      </c>
      <c r="T24" s="209" t="str">
        <f t="shared" si="9"/>
        <v/>
      </c>
      <c r="U24" s="209" t="str">
        <f t="shared" si="10"/>
        <v/>
      </c>
      <c r="V24" s="209" t="str">
        <f t="shared" si="11"/>
        <v/>
      </c>
      <c r="W24" s="209" t="str">
        <f t="shared" si="12"/>
        <v/>
      </c>
      <c r="X24" s="209" t="str">
        <f t="shared" si="13"/>
        <v/>
      </c>
      <c r="Y24" s="209" t="str">
        <f t="shared" si="14"/>
        <v/>
      </c>
      <c r="Z24" s="209" t="str">
        <f t="shared" si="15"/>
        <v/>
      </c>
      <c r="AA24" s="209" t="str">
        <f t="shared" si="16"/>
        <v/>
      </c>
      <c r="AB24" s="209" t="str">
        <f t="shared" si="17"/>
        <v/>
      </c>
      <c r="AC24" s="209" t="str">
        <f t="shared" si="18"/>
        <v/>
      </c>
      <c r="AD24" s="209" t="str">
        <f t="shared" si="19"/>
        <v/>
      </c>
      <c r="AE24" s="209" t="str">
        <f t="shared" si="20"/>
        <v/>
      </c>
      <c r="AF24" s="209" t="str">
        <f t="shared" si="21"/>
        <v/>
      </c>
      <c r="AG24" s="209" t="str">
        <f t="shared" si="22"/>
        <v/>
      </c>
      <c r="AH24" s="209" t="str">
        <f t="shared" si="23"/>
        <v/>
      </c>
      <c r="AI24" s="209" t="str">
        <f t="shared" si="24"/>
        <v/>
      </c>
      <c r="AJ24" s="209" t="str">
        <f t="shared" si="25"/>
        <v/>
      </c>
      <c r="AK24" s="209" t="str">
        <f t="shared" si="26"/>
        <v/>
      </c>
      <c r="AL24" s="209" t="str">
        <f t="shared" si="27"/>
        <v/>
      </c>
      <c r="AM24" s="209" t="str">
        <f t="shared" si="28"/>
        <v/>
      </c>
      <c r="AN24" s="209" t="str">
        <f t="shared" si="29"/>
        <v/>
      </c>
    </row>
    <row r="25" spans="1:40" ht="13.5" customHeight="1" x14ac:dyDescent="0.2">
      <c r="A25" s="669"/>
      <c r="B25" s="666"/>
      <c r="C25" s="663"/>
      <c r="D25" s="704"/>
      <c r="E25" s="706"/>
      <c r="F25" s="321"/>
      <c r="G25" s="322"/>
      <c r="H25" s="323"/>
      <c r="I25" s="324"/>
      <c r="J25" s="1"/>
      <c r="K25" s="208" t="str">
        <f t="shared" si="0"/>
        <v/>
      </c>
      <c r="L25" s="209" t="str">
        <f t="shared" si="1"/>
        <v/>
      </c>
      <c r="M25" s="209" t="str">
        <f t="shared" si="2"/>
        <v/>
      </c>
      <c r="N25" s="209" t="str">
        <f t="shared" si="3"/>
        <v/>
      </c>
      <c r="O25" s="209" t="str">
        <f t="shared" si="4"/>
        <v/>
      </c>
      <c r="P25" s="209" t="str">
        <f t="shared" si="5"/>
        <v/>
      </c>
      <c r="Q25" s="209" t="str">
        <f t="shared" si="6"/>
        <v/>
      </c>
      <c r="R25" s="209" t="str">
        <f t="shared" si="7"/>
        <v/>
      </c>
      <c r="S25" s="209" t="str">
        <f t="shared" si="8"/>
        <v/>
      </c>
      <c r="T25" s="209" t="str">
        <f t="shared" si="9"/>
        <v/>
      </c>
      <c r="U25" s="209" t="str">
        <f t="shared" si="10"/>
        <v/>
      </c>
      <c r="V25" s="209" t="str">
        <f t="shared" si="11"/>
        <v/>
      </c>
      <c r="W25" s="209" t="str">
        <f t="shared" si="12"/>
        <v/>
      </c>
      <c r="X25" s="209" t="str">
        <f t="shared" si="13"/>
        <v/>
      </c>
      <c r="Y25" s="209" t="str">
        <f t="shared" si="14"/>
        <v/>
      </c>
      <c r="Z25" s="209" t="str">
        <f t="shared" si="15"/>
        <v/>
      </c>
      <c r="AA25" s="209" t="str">
        <f t="shared" si="16"/>
        <v/>
      </c>
      <c r="AB25" s="209" t="str">
        <f t="shared" si="17"/>
        <v/>
      </c>
      <c r="AC25" s="209" t="str">
        <f t="shared" si="18"/>
        <v/>
      </c>
      <c r="AD25" s="209" t="str">
        <f t="shared" si="19"/>
        <v/>
      </c>
      <c r="AE25" s="209" t="str">
        <f t="shared" si="20"/>
        <v/>
      </c>
      <c r="AF25" s="209" t="str">
        <f t="shared" si="21"/>
        <v/>
      </c>
      <c r="AG25" s="209" t="str">
        <f t="shared" si="22"/>
        <v/>
      </c>
      <c r="AH25" s="209" t="str">
        <f t="shared" si="23"/>
        <v/>
      </c>
      <c r="AI25" s="209" t="str">
        <f t="shared" si="24"/>
        <v/>
      </c>
      <c r="AJ25" s="209" t="str">
        <f t="shared" si="25"/>
        <v/>
      </c>
      <c r="AK25" s="209" t="str">
        <f t="shared" si="26"/>
        <v/>
      </c>
      <c r="AL25" s="209" t="str">
        <f t="shared" si="27"/>
        <v/>
      </c>
      <c r="AM25" s="209" t="str">
        <f t="shared" si="28"/>
        <v/>
      </c>
      <c r="AN25" s="209" t="str">
        <f t="shared" si="29"/>
        <v/>
      </c>
    </row>
    <row r="26" spans="1:40" ht="13.5" customHeight="1" x14ac:dyDescent="0.2">
      <c r="A26" s="669"/>
      <c r="B26" s="666"/>
      <c r="C26" s="663"/>
      <c r="D26" s="704"/>
      <c r="E26" s="706"/>
      <c r="F26" s="321"/>
      <c r="G26" s="322"/>
      <c r="H26" s="323"/>
      <c r="I26" s="324"/>
      <c r="J26" s="1"/>
      <c r="K26" s="208" t="str">
        <f t="shared" si="0"/>
        <v/>
      </c>
      <c r="L26" s="209" t="str">
        <f t="shared" si="1"/>
        <v/>
      </c>
      <c r="M26" s="209" t="str">
        <f t="shared" si="2"/>
        <v/>
      </c>
      <c r="N26" s="209" t="str">
        <f t="shared" si="3"/>
        <v/>
      </c>
      <c r="O26" s="209" t="str">
        <f t="shared" si="4"/>
        <v/>
      </c>
      <c r="P26" s="209" t="str">
        <f t="shared" si="5"/>
        <v/>
      </c>
      <c r="Q26" s="209" t="str">
        <f t="shared" si="6"/>
        <v/>
      </c>
      <c r="R26" s="209" t="str">
        <f t="shared" si="7"/>
        <v/>
      </c>
      <c r="S26" s="209" t="str">
        <f t="shared" si="8"/>
        <v/>
      </c>
      <c r="T26" s="209" t="str">
        <f t="shared" si="9"/>
        <v/>
      </c>
      <c r="U26" s="209" t="str">
        <f t="shared" si="10"/>
        <v/>
      </c>
      <c r="V26" s="209" t="str">
        <f t="shared" si="11"/>
        <v/>
      </c>
      <c r="W26" s="209" t="str">
        <f t="shared" si="12"/>
        <v/>
      </c>
      <c r="X26" s="209" t="str">
        <f t="shared" si="13"/>
        <v/>
      </c>
      <c r="Y26" s="209" t="str">
        <f t="shared" si="14"/>
        <v/>
      </c>
      <c r="Z26" s="209" t="str">
        <f t="shared" si="15"/>
        <v/>
      </c>
      <c r="AA26" s="209" t="str">
        <f t="shared" si="16"/>
        <v/>
      </c>
      <c r="AB26" s="209" t="str">
        <f t="shared" si="17"/>
        <v/>
      </c>
      <c r="AC26" s="209" t="str">
        <f t="shared" si="18"/>
        <v/>
      </c>
      <c r="AD26" s="209" t="str">
        <f t="shared" si="19"/>
        <v/>
      </c>
      <c r="AE26" s="209" t="str">
        <f t="shared" si="20"/>
        <v/>
      </c>
      <c r="AF26" s="209" t="str">
        <f t="shared" si="21"/>
        <v/>
      </c>
      <c r="AG26" s="209" t="str">
        <f t="shared" si="22"/>
        <v/>
      </c>
      <c r="AH26" s="209" t="str">
        <f t="shared" si="23"/>
        <v/>
      </c>
      <c r="AI26" s="209" t="str">
        <f t="shared" si="24"/>
        <v/>
      </c>
      <c r="AJ26" s="209" t="str">
        <f t="shared" si="25"/>
        <v/>
      </c>
      <c r="AK26" s="209" t="str">
        <f t="shared" si="26"/>
        <v/>
      </c>
      <c r="AL26" s="209" t="str">
        <f t="shared" si="27"/>
        <v/>
      </c>
      <c r="AM26" s="209" t="str">
        <f t="shared" si="28"/>
        <v/>
      </c>
      <c r="AN26" s="209" t="str">
        <f t="shared" si="29"/>
        <v/>
      </c>
    </row>
    <row r="27" spans="1:40" ht="13.5" customHeight="1" x14ac:dyDescent="0.2">
      <c r="A27" s="669"/>
      <c r="B27" s="666"/>
      <c r="C27" s="663"/>
      <c r="D27" s="704"/>
      <c r="E27" s="706"/>
      <c r="F27" s="321"/>
      <c r="G27" s="322"/>
      <c r="H27" s="323"/>
      <c r="I27" s="324"/>
      <c r="J27" s="1"/>
      <c r="K27" s="208" t="str">
        <f t="shared" si="0"/>
        <v/>
      </c>
      <c r="L27" s="209" t="str">
        <f t="shared" si="1"/>
        <v/>
      </c>
      <c r="M27" s="209" t="str">
        <f t="shared" si="2"/>
        <v/>
      </c>
      <c r="N27" s="209" t="str">
        <f t="shared" si="3"/>
        <v/>
      </c>
      <c r="O27" s="209" t="str">
        <f t="shared" si="4"/>
        <v/>
      </c>
      <c r="P27" s="209" t="str">
        <f t="shared" si="5"/>
        <v/>
      </c>
      <c r="Q27" s="209" t="str">
        <f t="shared" si="6"/>
        <v/>
      </c>
      <c r="R27" s="209" t="str">
        <f t="shared" si="7"/>
        <v/>
      </c>
      <c r="S27" s="209" t="str">
        <f t="shared" si="8"/>
        <v/>
      </c>
      <c r="T27" s="209" t="str">
        <f t="shared" si="9"/>
        <v/>
      </c>
      <c r="U27" s="209" t="str">
        <f t="shared" si="10"/>
        <v/>
      </c>
      <c r="V27" s="209" t="str">
        <f t="shared" si="11"/>
        <v/>
      </c>
      <c r="W27" s="209" t="str">
        <f t="shared" si="12"/>
        <v/>
      </c>
      <c r="X27" s="209" t="str">
        <f t="shared" si="13"/>
        <v/>
      </c>
      <c r="Y27" s="209" t="str">
        <f t="shared" si="14"/>
        <v/>
      </c>
      <c r="Z27" s="209" t="str">
        <f t="shared" si="15"/>
        <v/>
      </c>
      <c r="AA27" s="209" t="str">
        <f t="shared" si="16"/>
        <v/>
      </c>
      <c r="AB27" s="209" t="str">
        <f t="shared" si="17"/>
        <v/>
      </c>
      <c r="AC27" s="209" t="str">
        <f t="shared" si="18"/>
        <v/>
      </c>
      <c r="AD27" s="209" t="str">
        <f t="shared" si="19"/>
        <v/>
      </c>
      <c r="AE27" s="209" t="str">
        <f t="shared" si="20"/>
        <v/>
      </c>
      <c r="AF27" s="209" t="str">
        <f t="shared" si="21"/>
        <v/>
      </c>
      <c r="AG27" s="209" t="str">
        <f t="shared" si="22"/>
        <v/>
      </c>
      <c r="AH27" s="209" t="str">
        <f t="shared" si="23"/>
        <v/>
      </c>
      <c r="AI27" s="209" t="str">
        <f t="shared" si="24"/>
        <v/>
      </c>
      <c r="AJ27" s="209" t="str">
        <f t="shared" si="25"/>
        <v/>
      </c>
      <c r="AK27" s="209" t="str">
        <f t="shared" si="26"/>
        <v/>
      </c>
      <c r="AL27" s="209" t="str">
        <f t="shared" si="27"/>
        <v/>
      </c>
      <c r="AM27" s="209" t="str">
        <f t="shared" si="28"/>
        <v/>
      </c>
      <c r="AN27" s="209" t="str">
        <f t="shared" si="29"/>
        <v/>
      </c>
    </row>
    <row r="28" spans="1:40" ht="13.5" customHeight="1" x14ac:dyDescent="0.2">
      <c r="A28" s="669"/>
      <c r="B28" s="666"/>
      <c r="C28" s="663"/>
      <c r="D28" s="704"/>
      <c r="E28" s="706"/>
      <c r="F28" s="321"/>
      <c r="G28" s="322"/>
      <c r="H28" s="323"/>
      <c r="I28" s="324"/>
      <c r="J28" s="1"/>
      <c r="K28" s="208" t="str">
        <f t="shared" si="0"/>
        <v/>
      </c>
      <c r="L28" s="209" t="str">
        <f t="shared" si="1"/>
        <v/>
      </c>
      <c r="M28" s="209" t="str">
        <f t="shared" si="2"/>
        <v/>
      </c>
      <c r="N28" s="209" t="str">
        <f t="shared" si="3"/>
        <v/>
      </c>
      <c r="O28" s="209" t="str">
        <f t="shared" si="4"/>
        <v/>
      </c>
      <c r="P28" s="209" t="str">
        <f t="shared" si="5"/>
        <v/>
      </c>
      <c r="Q28" s="209" t="str">
        <f t="shared" si="6"/>
        <v/>
      </c>
      <c r="R28" s="209" t="str">
        <f t="shared" si="7"/>
        <v/>
      </c>
      <c r="S28" s="209" t="str">
        <f t="shared" si="8"/>
        <v/>
      </c>
      <c r="T28" s="209" t="str">
        <f t="shared" si="9"/>
        <v/>
      </c>
      <c r="U28" s="209" t="str">
        <f t="shared" si="10"/>
        <v/>
      </c>
      <c r="V28" s="209" t="str">
        <f t="shared" si="11"/>
        <v/>
      </c>
      <c r="W28" s="209" t="str">
        <f t="shared" si="12"/>
        <v/>
      </c>
      <c r="X28" s="209" t="str">
        <f t="shared" si="13"/>
        <v/>
      </c>
      <c r="Y28" s="209" t="str">
        <f t="shared" si="14"/>
        <v/>
      </c>
      <c r="Z28" s="209" t="str">
        <f t="shared" si="15"/>
        <v/>
      </c>
      <c r="AA28" s="209" t="str">
        <f t="shared" si="16"/>
        <v/>
      </c>
      <c r="AB28" s="209" t="str">
        <f t="shared" si="17"/>
        <v/>
      </c>
      <c r="AC28" s="209" t="str">
        <f t="shared" si="18"/>
        <v/>
      </c>
      <c r="AD28" s="209" t="str">
        <f t="shared" si="19"/>
        <v/>
      </c>
      <c r="AE28" s="209" t="str">
        <f t="shared" si="20"/>
        <v/>
      </c>
      <c r="AF28" s="209" t="str">
        <f t="shared" si="21"/>
        <v/>
      </c>
      <c r="AG28" s="209" t="str">
        <f t="shared" si="22"/>
        <v/>
      </c>
      <c r="AH28" s="209" t="str">
        <f t="shared" si="23"/>
        <v/>
      </c>
      <c r="AI28" s="209" t="str">
        <f t="shared" si="24"/>
        <v/>
      </c>
      <c r="AJ28" s="209" t="str">
        <f t="shared" si="25"/>
        <v/>
      </c>
      <c r="AK28" s="209" t="str">
        <f t="shared" si="26"/>
        <v/>
      </c>
      <c r="AL28" s="209" t="str">
        <f t="shared" si="27"/>
        <v/>
      </c>
      <c r="AM28" s="209" t="str">
        <f t="shared" si="28"/>
        <v/>
      </c>
      <c r="AN28" s="209" t="str">
        <f t="shared" si="29"/>
        <v/>
      </c>
    </row>
    <row r="29" spans="1:40" ht="13.5" customHeight="1" thickBot="1" x14ac:dyDescent="0.25">
      <c r="A29" s="670"/>
      <c r="B29" s="667"/>
      <c r="C29" s="664"/>
      <c r="D29" s="709"/>
      <c r="E29" s="711"/>
      <c r="F29" s="325"/>
      <c r="G29" s="326"/>
      <c r="H29" s="327"/>
      <c r="I29" s="328"/>
      <c r="J29" s="1"/>
      <c r="K29" s="208" t="str">
        <f t="shared" si="0"/>
        <v/>
      </c>
      <c r="L29" s="209" t="str">
        <f t="shared" si="1"/>
        <v/>
      </c>
      <c r="M29" s="209" t="str">
        <f t="shared" si="2"/>
        <v/>
      </c>
      <c r="N29" s="209" t="str">
        <f t="shared" si="3"/>
        <v/>
      </c>
      <c r="O29" s="209" t="str">
        <f t="shared" si="4"/>
        <v/>
      </c>
      <c r="P29" s="209" t="str">
        <f t="shared" si="5"/>
        <v/>
      </c>
      <c r="Q29" s="209" t="str">
        <f t="shared" si="6"/>
        <v/>
      </c>
      <c r="R29" s="209" t="str">
        <f t="shared" si="7"/>
        <v/>
      </c>
      <c r="S29" s="209" t="str">
        <f t="shared" si="8"/>
        <v/>
      </c>
      <c r="T29" s="209" t="str">
        <f t="shared" si="9"/>
        <v/>
      </c>
      <c r="U29" s="209" t="str">
        <f t="shared" si="10"/>
        <v/>
      </c>
      <c r="V29" s="209" t="str">
        <f t="shared" si="11"/>
        <v/>
      </c>
      <c r="W29" s="209" t="str">
        <f t="shared" si="12"/>
        <v/>
      </c>
      <c r="X29" s="209" t="str">
        <f t="shared" si="13"/>
        <v/>
      </c>
      <c r="Y29" s="209" t="str">
        <f t="shared" si="14"/>
        <v/>
      </c>
      <c r="Z29" s="209" t="str">
        <f t="shared" si="15"/>
        <v/>
      </c>
      <c r="AA29" s="209" t="str">
        <f t="shared" si="16"/>
        <v/>
      </c>
      <c r="AB29" s="209" t="str">
        <f t="shared" si="17"/>
        <v/>
      </c>
      <c r="AC29" s="209" t="str">
        <f t="shared" si="18"/>
        <v/>
      </c>
      <c r="AD29" s="209" t="str">
        <f t="shared" si="19"/>
        <v/>
      </c>
      <c r="AE29" s="209" t="str">
        <f t="shared" si="20"/>
        <v/>
      </c>
      <c r="AF29" s="209" t="str">
        <f t="shared" si="21"/>
        <v/>
      </c>
      <c r="AG29" s="209" t="str">
        <f t="shared" si="22"/>
        <v/>
      </c>
      <c r="AH29" s="209" t="str">
        <f t="shared" si="23"/>
        <v/>
      </c>
      <c r="AI29" s="209" t="str">
        <f t="shared" si="24"/>
        <v/>
      </c>
      <c r="AJ29" s="209" t="str">
        <f t="shared" si="25"/>
        <v/>
      </c>
      <c r="AK29" s="209" t="str">
        <f t="shared" si="26"/>
        <v/>
      </c>
      <c r="AL29" s="209" t="str">
        <f t="shared" si="27"/>
        <v/>
      </c>
      <c r="AM29" s="209" t="str">
        <f t="shared" si="28"/>
        <v/>
      </c>
      <c r="AN29" s="209" t="str">
        <f t="shared" si="29"/>
        <v/>
      </c>
    </row>
    <row r="30" spans="1:40" ht="13.5" customHeight="1" x14ac:dyDescent="0.2">
      <c r="A30" s="672"/>
      <c r="B30" s="673"/>
      <c r="C30" s="674"/>
      <c r="D30" s="708"/>
      <c r="E30" s="710"/>
      <c r="F30" s="329"/>
      <c r="G30" s="330"/>
      <c r="H30" s="331"/>
      <c r="I30" s="332"/>
      <c r="J30" s="1"/>
      <c r="K30" s="208" t="str">
        <f t="shared" si="0"/>
        <v/>
      </c>
      <c r="L30" s="209" t="str">
        <f t="shared" si="1"/>
        <v/>
      </c>
      <c r="M30" s="209" t="str">
        <f t="shared" si="2"/>
        <v/>
      </c>
      <c r="N30" s="209" t="str">
        <f t="shared" si="3"/>
        <v/>
      </c>
      <c r="O30" s="209" t="str">
        <f t="shared" si="4"/>
        <v/>
      </c>
      <c r="P30" s="209" t="str">
        <f t="shared" si="5"/>
        <v/>
      </c>
      <c r="Q30" s="209" t="str">
        <f t="shared" si="6"/>
        <v/>
      </c>
      <c r="R30" s="209" t="str">
        <f t="shared" si="7"/>
        <v/>
      </c>
      <c r="S30" s="209" t="str">
        <f t="shared" si="8"/>
        <v/>
      </c>
      <c r="T30" s="209" t="str">
        <f t="shared" si="9"/>
        <v/>
      </c>
      <c r="U30" s="209" t="str">
        <f t="shared" si="10"/>
        <v/>
      </c>
      <c r="V30" s="209" t="str">
        <f t="shared" si="11"/>
        <v/>
      </c>
      <c r="W30" s="209" t="str">
        <f t="shared" si="12"/>
        <v/>
      </c>
      <c r="X30" s="209" t="str">
        <f t="shared" si="13"/>
        <v/>
      </c>
      <c r="Y30" s="209" t="str">
        <f t="shared" si="14"/>
        <v/>
      </c>
      <c r="Z30" s="209" t="str">
        <f t="shared" si="15"/>
        <v/>
      </c>
      <c r="AA30" s="209" t="str">
        <f t="shared" si="16"/>
        <v/>
      </c>
      <c r="AB30" s="209" t="str">
        <f t="shared" si="17"/>
        <v/>
      </c>
      <c r="AC30" s="209" t="str">
        <f t="shared" si="18"/>
        <v/>
      </c>
      <c r="AD30" s="209" t="str">
        <f t="shared" si="19"/>
        <v/>
      </c>
      <c r="AE30" s="209" t="str">
        <f t="shared" si="20"/>
        <v/>
      </c>
      <c r="AF30" s="209" t="str">
        <f t="shared" si="21"/>
        <v/>
      </c>
      <c r="AG30" s="209" t="str">
        <f t="shared" si="22"/>
        <v/>
      </c>
      <c r="AH30" s="209" t="str">
        <f t="shared" si="23"/>
        <v/>
      </c>
      <c r="AI30" s="209" t="str">
        <f t="shared" si="24"/>
        <v/>
      </c>
      <c r="AJ30" s="209" t="str">
        <f t="shared" si="25"/>
        <v/>
      </c>
      <c r="AK30" s="209" t="str">
        <f t="shared" si="26"/>
        <v/>
      </c>
      <c r="AL30" s="209" t="str">
        <f t="shared" si="27"/>
        <v/>
      </c>
      <c r="AM30" s="209" t="str">
        <f t="shared" si="28"/>
        <v/>
      </c>
      <c r="AN30" s="209" t="str">
        <f t="shared" si="29"/>
        <v/>
      </c>
    </row>
    <row r="31" spans="1:40" ht="13.5" customHeight="1" x14ac:dyDescent="0.2">
      <c r="A31" s="669"/>
      <c r="B31" s="666"/>
      <c r="C31" s="663"/>
      <c r="D31" s="704"/>
      <c r="E31" s="706"/>
      <c r="F31" s="321"/>
      <c r="G31" s="322"/>
      <c r="H31" s="323"/>
      <c r="I31" s="324"/>
      <c r="J31" s="1"/>
      <c r="K31" s="208" t="str">
        <f t="shared" si="0"/>
        <v/>
      </c>
      <c r="L31" s="209" t="str">
        <f t="shared" si="1"/>
        <v/>
      </c>
      <c r="M31" s="209" t="str">
        <f t="shared" si="2"/>
        <v/>
      </c>
      <c r="N31" s="209" t="str">
        <f t="shared" si="3"/>
        <v/>
      </c>
      <c r="O31" s="209" t="str">
        <f t="shared" si="4"/>
        <v/>
      </c>
      <c r="P31" s="209" t="str">
        <f t="shared" si="5"/>
        <v/>
      </c>
      <c r="Q31" s="209" t="str">
        <f t="shared" si="6"/>
        <v/>
      </c>
      <c r="R31" s="209" t="str">
        <f t="shared" si="7"/>
        <v/>
      </c>
      <c r="S31" s="209" t="str">
        <f t="shared" si="8"/>
        <v/>
      </c>
      <c r="T31" s="209" t="str">
        <f t="shared" si="9"/>
        <v/>
      </c>
      <c r="U31" s="209" t="str">
        <f t="shared" si="10"/>
        <v/>
      </c>
      <c r="V31" s="209" t="str">
        <f t="shared" si="11"/>
        <v/>
      </c>
      <c r="W31" s="209" t="str">
        <f t="shared" si="12"/>
        <v/>
      </c>
      <c r="X31" s="209" t="str">
        <f t="shared" si="13"/>
        <v/>
      </c>
      <c r="Y31" s="209" t="str">
        <f t="shared" si="14"/>
        <v/>
      </c>
      <c r="Z31" s="209" t="str">
        <f t="shared" si="15"/>
        <v/>
      </c>
      <c r="AA31" s="209" t="str">
        <f t="shared" si="16"/>
        <v/>
      </c>
      <c r="AB31" s="209" t="str">
        <f t="shared" si="17"/>
        <v/>
      </c>
      <c r="AC31" s="209" t="str">
        <f t="shared" si="18"/>
        <v/>
      </c>
      <c r="AD31" s="209" t="str">
        <f t="shared" si="19"/>
        <v/>
      </c>
      <c r="AE31" s="209" t="str">
        <f t="shared" si="20"/>
        <v/>
      </c>
      <c r="AF31" s="209" t="str">
        <f t="shared" si="21"/>
        <v/>
      </c>
      <c r="AG31" s="209" t="str">
        <f t="shared" si="22"/>
        <v/>
      </c>
      <c r="AH31" s="209" t="str">
        <f t="shared" si="23"/>
        <v/>
      </c>
      <c r="AI31" s="209" t="str">
        <f t="shared" si="24"/>
        <v/>
      </c>
      <c r="AJ31" s="209" t="str">
        <f t="shared" si="25"/>
        <v/>
      </c>
      <c r="AK31" s="209" t="str">
        <f t="shared" si="26"/>
        <v/>
      </c>
      <c r="AL31" s="209" t="str">
        <f t="shared" si="27"/>
        <v/>
      </c>
      <c r="AM31" s="209" t="str">
        <f t="shared" si="28"/>
        <v/>
      </c>
      <c r="AN31" s="209" t="str">
        <f t="shared" si="29"/>
        <v/>
      </c>
    </row>
    <row r="32" spans="1:40" ht="13.5" customHeight="1" x14ac:dyDescent="0.2">
      <c r="A32" s="669"/>
      <c r="B32" s="666"/>
      <c r="C32" s="663"/>
      <c r="D32" s="704"/>
      <c r="E32" s="706"/>
      <c r="F32" s="321"/>
      <c r="G32" s="322"/>
      <c r="H32" s="323"/>
      <c r="I32" s="324"/>
      <c r="J32" s="1"/>
      <c r="K32" s="208" t="str">
        <f t="shared" si="0"/>
        <v/>
      </c>
      <c r="L32" s="209" t="str">
        <f t="shared" si="1"/>
        <v/>
      </c>
      <c r="M32" s="209" t="str">
        <f t="shared" si="2"/>
        <v/>
      </c>
      <c r="N32" s="209" t="str">
        <f t="shared" si="3"/>
        <v/>
      </c>
      <c r="O32" s="209" t="str">
        <f t="shared" si="4"/>
        <v/>
      </c>
      <c r="P32" s="209" t="str">
        <f t="shared" si="5"/>
        <v/>
      </c>
      <c r="Q32" s="209" t="str">
        <f t="shared" si="6"/>
        <v/>
      </c>
      <c r="R32" s="209" t="str">
        <f t="shared" si="7"/>
        <v/>
      </c>
      <c r="S32" s="209" t="str">
        <f t="shared" si="8"/>
        <v/>
      </c>
      <c r="T32" s="209" t="str">
        <f t="shared" si="9"/>
        <v/>
      </c>
      <c r="U32" s="209" t="str">
        <f t="shared" si="10"/>
        <v/>
      </c>
      <c r="V32" s="209" t="str">
        <f t="shared" si="11"/>
        <v/>
      </c>
      <c r="W32" s="209" t="str">
        <f t="shared" si="12"/>
        <v/>
      </c>
      <c r="X32" s="209" t="str">
        <f t="shared" si="13"/>
        <v/>
      </c>
      <c r="Y32" s="209" t="str">
        <f t="shared" si="14"/>
        <v/>
      </c>
      <c r="Z32" s="209" t="str">
        <f t="shared" si="15"/>
        <v/>
      </c>
      <c r="AA32" s="209" t="str">
        <f t="shared" si="16"/>
        <v/>
      </c>
      <c r="AB32" s="209" t="str">
        <f t="shared" si="17"/>
        <v/>
      </c>
      <c r="AC32" s="209" t="str">
        <f t="shared" si="18"/>
        <v/>
      </c>
      <c r="AD32" s="209" t="str">
        <f t="shared" si="19"/>
        <v/>
      </c>
      <c r="AE32" s="209" t="str">
        <f t="shared" si="20"/>
        <v/>
      </c>
      <c r="AF32" s="209" t="str">
        <f t="shared" si="21"/>
        <v/>
      </c>
      <c r="AG32" s="209" t="str">
        <f t="shared" si="22"/>
        <v/>
      </c>
      <c r="AH32" s="209" t="str">
        <f t="shared" si="23"/>
        <v/>
      </c>
      <c r="AI32" s="209" t="str">
        <f t="shared" si="24"/>
        <v/>
      </c>
      <c r="AJ32" s="209" t="str">
        <f t="shared" si="25"/>
        <v/>
      </c>
      <c r="AK32" s="209" t="str">
        <f t="shared" si="26"/>
        <v/>
      </c>
      <c r="AL32" s="209" t="str">
        <f t="shared" si="27"/>
        <v/>
      </c>
      <c r="AM32" s="209" t="str">
        <f t="shared" si="28"/>
        <v/>
      </c>
      <c r="AN32" s="209" t="str">
        <f t="shared" si="29"/>
        <v/>
      </c>
    </row>
    <row r="33" spans="1:40" ht="13.5" customHeight="1" x14ac:dyDescent="0.2">
      <c r="A33" s="669"/>
      <c r="B33" s="666"/>
      <c r="C33" s="663"/>
      <c r="D33" s="704"/>
      <c r="E33" s="706"/>
      <c r="F33" s="321"/>
      <c r="G33" s="322"/>
      <c r="H33" s="323"/>
      <c r="I33" s="324"/>
      <c r="J33" s="1"/>
      <c r="K33" s="208" t="str">
        <f t="shared" si="0"/>
        <v/>
      </c>
      <c r="L33" s="209" t="str">
        <f t="shared" si="1"/>
        <v/>
      </c>
      <c r="M33" s="209" t="str">
        <f t="shared" si="2"/>
        <v/>
      </c>
      <c r="N33" s="209" t="str">
        <f t="shared" si="3"/>
        <v/>
      </c>
      <c r="O33" s="209" t="str">
        <f t="shared" si="4"/>
        <v/>
      </c>
      <c r="P33" s="209" t="str">
        <f t="shared" si="5"/>
        <v/>
      </c>
      <c r="Q33" s="209" t="str">
        <f t="shared" si="6"/>
        <v/>
      </c>
      <c r="R33" s="209" t="str">
        <f t="shared" si="7"/>
        <v/>
      </c>
      <c r="S33" s="209" t="str">
        <f t="shared" si="8"/>
        <v/>
      </c>
      <c r="T33" s="209" t="str">
        <f t="shared" si="9"/>
        <v/>
      </c>
      <c r="U33" s="209" t="str">
        <f t="shared" si="10"/>
        <v/>
      </c>
      <c r="V33" s="209" t="str">
        <f t="shared" si="11"/>
        <v/>
      </c>
      <c r="W33" s="209" t="str">
        <f t="shared" si="12"/>
        <v/>
      </c>
      <c r="X33" s="209" t="str">
        <f t="shared" si="13"/>
        <v/>
      </c>
      <c r="Y33" s="209" t="str">
        <f t="shared" si="14"/>
        <v/>
      </c>
      <c r="Z33" s="209" t="str">
        <f t="shared" si="15"/>
        <v/>
      </c>
      <c r="AA33" s="209" t="str">
        <f t="shared" si="16"/>
        <v/>
      </c>
      <c r="AB33" s="209" t="str">
        <f t="shared" si="17"/>
        <v/>
      </c>
      <c r="AC33" s="209" t="str">
        <f t="shared" si="18"/>
        <v/>
      </c>
      <c r="AD33" s="209" t="str">
        <f t="shared" si="19"/>
        <v/>
      </c>
      <c r="AE33" s="209" t="str">
        <f t="shared" si="20"/>
        <v/>
      </c>
      <c r="AF33" s="209" t="str">
        <f t="shared" si="21"/>
        <v/>
      </c>
      <c r="AG33" s="209" t="str">
        <f t="shared" si="22"/>
        <v/>
      </c>
      <c r="AH33" s="209" t="str">
        <f t="shared" si="23"/>
        <v/>
      </c>
      <c r="AI33" s="209" t="str">
        <f t="shared" si="24"/>
        <v/>
      </c>
      <c r="AJ33" s="209" t="str">
        <f t="shared" si="25"/>
        <v/>
      </c>
      <c r="AK33" s="209" t="str">
        <f t="shared" si="26"/>
        <v/>
      </c>
      <c r="AL33" s="209" t="str">
        <f t="shared" si="27"/>
        <v/>
      </c>
      <c r="AM33" s="209" t="str">
        <f t="shared" si="28"/>
        <v/>
      </c>
      <c r="AN33" s="209" t="str">
        <f t="shared" si="29"/>
        <v/>
      </c>
    </row>
    <row r="34" spans="1:40" ht="13.5" customHeight="1" x14ac:dyDescent="0.2">
      <c r="A34" s="669"/>
      <c r="B34" s="666"/>
      <c r="C34" s="663"/>
      <c r="D34" s="704"/>
      <c r="E34" s="706"/>
      <c r="F34" s="321"/>
      <c r="G34" s="322"/>
      <c r="H34" s="323"/>
      <c r="I34" s="324"/>
      <c r="J34" s="1"/>
      <c r="K34" s="208" t="str">
        <f t="shared" si="0"/>
        <v/>
      </c>
      <c r="L34" s="209" t="str">
        <f t="shared" si="1"/>
        <v/>
      </c>
      <c r="M34" s="209" t="str">
        <f t="shared" si="2"/>
        <v/>
      </c>
      <c r="N34" s="209" t="str">
        <f t="shared" si="3"/>
        <v/>
      </c>
      <c r="O34" s="209" t="str">
        <f t="shared" si="4"/>
        <v/>
      </c>
      <c r="P34" s="209" t="str">
        <f t="shared" si="5"/>
        <v/>
      </c>
      <c r="Q34" s="209" t="str">
        <f t="shared" si="6"/>
        <v/>
      </c>
      <c r="R34" s="209" t="str">
        <f t="shared" si="7"/>
        <v/>
      </c>
      <c r="S34" s="209" t="str">
        <f t="shared" si="8"/>
        <v/>
      </c>
      <c r="T34" s="209" t="str">
        <f t="shared" si="9"/>
        <v/>
      </c>
      <c r="U34" s="209" t="str">
        <f t="shared" si="10"/>
        <v/>
      </c>
      <c r="V34" s="209" t="str">
        <f t="shared" si="11"/>
        <v/>
      </c>
      <c r="W34" s="209" t="str">
        <f t="shared" si="12"/>
        <v/>
      </c>
      <c r="X34" s="209" t="str">
        <f t="shared" si="13"/>
        <v/>
      </c>
      <c r="Y34" s="209" t="str">
        <f t="shared" si="14"/>
        <v/>
      </c>
      <c r="Z34" s="209" t="str">
        <f t="shared" si="15"/>
        <v/>
      </c>
      <c r="AA34" s="209" t="str">
        <f t="shared" si="16"/>
        <v/>
      </c>
      <c r="AB34" s="209" t="str">
        <f t="shared" si="17"/>
        <v/>
      </c>
      <c r="AC34" s="209" t="str">
        <f t="shared" si="18"/>
        <v/>
      </c>
      <c r="AD34" s="209" t="str">
        <f t="shared" si="19"/>
        <v/>
      </c>
      <c r="AE34" s="209" t="str">
        <f t="shared" si="20"/>
        <v/>
      </c>
      <c r="AF34" s="209" t="str">
        <f t="shared" si="21"/>
        <v/>
      </c>
      <c r="AG34" s="209" t="str">
        <f t="shared" si="22"/>
        <v/>
      </c>
      <c r="AH34" s="209" t="str">
        <f t="shared" si="23"/>
        <v/>
      </c>
      <c r="AI34" s="209" t="str">
        <f t="shared" si="24"/>
        <v/>
      </c>
      <c r="AJ34" s="209" t="str">
        <f t="shared" si="25"/>
        <v/>
      </c>
      <c r="AK34" s="209" t="str">
        <f t="shared" si="26"/>
        <v/>
      </c>
      <c r="AL34" s="209" t="str">
        <f t="shared" si="27"/>
        <v/>
      </c>
      <c r="AM34" s="209" t="str">
        <f t="shared" si="28"/>
        <v/>
      </c>
      <c r="AN34" s="209" t="str">
        <f t="shared" si="29"/>
        <v/>
      </c>
    </row>
    <row r="35" spans="1:40" ht="13.5" customHeight="1" thickBot="1" x14ac:dyDescent="0.25">
      <c r="A35" s="670"/>
      <c r="B35" s="667"/>
      <c r="C35" s="664"/>
      <c r="D35" s="709"/>
      <c r="E35" s="711"/>
      <c r="F35" s="325"/>
      <c r="G35" s="326"/>
      <c r="H35" s="327"/>
      <c r="I35" s="328"/>
      <c r="J35" s="1"/>
      <c r="K35" s="208" t="str">
        <f t="shared" si="0"/>
        <v/>
      </c>
      <c r="L35" s="209" t="str">
        <f t="shared" si="1"/>
        <v/>
      </c>
      <c r="M35" s="209" t="str">
        <f t="shared" si="2"/>
        <v/>
      </c>
      <c r="N35" s="209" t="str">
        <f t="shared" si="3"/>
        <v/>
      </c>
      <c r="O35" s="209" t="str">
        <f t="shared" si="4"/>
        <v/>
      </c>
      <c r="P35" s="209" t="str">
        <f t="shared" si="5"/>
        <v/>
      </c>
      <c r="Q35" s="209" t="str">
        <f t="shared" si="6"/>
        <v/>
      </c>
      <c r="R35" s="209" t="str">
        <f t="shared" si="7"/>
        <v/>
      </c>
      <c r="S35" s="209" t="str">
        <f t="shared" si="8"/>
        <v/>
      </c>
      <c r="T35" s="209" t="str">
        <f t="shared" si="9"/>
        <v/>
      </c>
      <c r="U35" s="209" t="str">
        <f t="shared" si="10"/>
        <v/>
      </c>
      <c r="V35" s="209" t="str">
        <f t="shared" si="11"/>
        <v/>
      </c>
      <c r="W35" s="209" t="str">
        <f t="shared" si="12"/>
        <v/>
      </c>
      <c r="X35" s="209" t="str">
        <f t="shared" si="13"/>
        <v/>
      </c>
      <c r="Y35" s="209" t="str">
        <f t="shared" si="14"/>
        <v/>
      </c>
      <c r="Z35" s="209" t="str">
        <f t="shared" si="15"/>
        <v/>
      </c>
      <c r="AA35" s="209" t="str">
        <f t="shared" si="16"/>
        <v/>
      </c>
      <c r="AB35" s="209" t="str">
        <f t="shared" si="17"/>
        <v/>
      </c>
      <c r="AC35" s="209" t="str">
        <f t="shared" si="18"/>
        <v/>
      </c>
      <c r="AD35" s="209" t="str">
        <f t="shared" si="19"/>
        <v/>
      </c>
      <c r="AE35" s="209" t="str">
        <f t="shared" si="20"/>
        <v/>
      </c>
      <c r="AF35" s="209" t="str">
        <f t="shared" si="21"/>
        <v/>
      </c>
      <c r="AG35" s="209" t="str">
        <f t="shared" si="22"/>
        <v/>
      </c>
      <c r="AH35" s="209" t="str">
        <f t="shared" si="23"/>
        <v/>
      </c>
      <c r="AI35" s="209" t="str">
        <f t="shared" si="24"/>
        <v/>
      </c>
      <c r="AJ35" s="209" t="str">
        <f t="shared" si="25"/>
        <v/>
      </c>
      <c r="AK35" s="209" t="str">
        <f t="shared" si="26"/>
        <v/>
      </c>
      <c r="AL35" s="209" t="str">
        <f t="shared" si="27"/>
        <v/>
      </c>
      <c r="AM35" s="209" t="str">
        <f t="shared" si="28"/>
        <v/>
      </c>
      <c r="AN35" s="209" t="str">
        <f t="shared" si="29"/>
        <v/>
      </c>
    </row>
    <row r="36" spans="1:40" ht="13.5" customHeight="1" x14ac:dyDescent="0.2">
      <c r="A36" s="672"/>
      <c r="B36" s="673"/>
      <c r="C36" s="674"/>
      <c r="D36" s="708"/>
      <c r="E36" s="710"/>
      <c r="F36" s="329"/>
      <c r="G36" s="330"/>
      <c r="H36" s="331"/>
      <c r="I36" s="332"/>
      <c r="J36" s="1"/>
      <c r="K36" s="208" t="str">
        <f t="shared" si="0"/>
        <v/>
      </c>
      <c r="L36" s="209" t="str">
        <f t="shared" si="1"/>
        <v/>
      </c>
      <c r="M36" s="209" t="str">
        <f t="shared" si="2"/>
        <v/>
      </c>
      <c r="N36" s="209" t="str">
        <f t="shared" si="3"/>
        <v/>
      </c>
      <c r="O36" s="209" t="str">
        <f t="shared" si="4"/>
        <v/>
      </c>
      <c r="P36" s="209" t="str">
        <f t="shared" si="5"/>
        <v/>
      </c>
      <c r="Q36" s="209" t="str">
        <f t="shared" si="6"/>
        <v/>
      </c>
      <c r="R36" s="209" t="str">
        <f t="shared" si="7"/>
        <v/>
      </c>
      <c r="S36" s="209" t="str">
        <f t="shared" si="8"/>
        <v/>
      </c>
      <c r="T36" s="209" t="str">
        <f t="shared" si="9"/>
        <v/>
      </c>
      <c r="U36" s="209" t="str">
        <f t="shared" si="10"/>
        <v/>
      </c>
      <c r="V36" s="209" t="str">
        <f t="shared" si="11"/>
        <v/>
      </c>
      <c r="W36" s="209" t="str">
        <f t="shared" si="12"/>
        <v/>
      </c>
      <c r="X36" s="209" t="str">
        <f t="shared" si="13"/>
        <v/>
      </c>
      <c r="Y36" s="209" t="str">
        <f t="shared" si="14"/>
        <v/>
      </c>
      <c r="Z36" s="209" t="str">
        <f t="shared" si="15"/>
        <v/>
      </c>
      <c r="AA36" s="209" t="str">
        <f t="shared" si="16"/>
        <v/>
      </c>
      <c r="AB36" s="209" t="str">
        <f t="shared" si="17"/>
        <v/>
      </c>
      <c r="AC36" s="209" t="str">
        <f t="shared" si="18"/>
        <v/>
      </c>
      <c r="AD36" s="209" t="str">
        <f t="shared" si="19"/>
        <v/>
      </c>
      <c r="AE36" s="209" t="str">
        <f t="shared" si="20"/>
        <v/>
      </c>
      <c r="AF36" s="209" t="str">
        <f t="shared" si="21"/>
        <v/>
      </c>
      <c r="AG36" s="209" t="str">
        <f t="shared" si="22"/>
        <v/>
      </c>
      <c r="AH36" s="209" t="str">
        <f t="shared" si="23"/>
        <v/>
      </c>
      <c r="AI36" s="209" t="str">
        <f t="shared" si="24"/>
        <v/>
      </c>
      <c r="AJ36" s="209" t="str">
        <f t="shared" si="25"/>
        <v/>
      </c>
      <c r="AK36" s="209" t="str">
        <f t="shared" si="26"/>
        <v/>
      </c>
      <c r="AL36" s="209" t="str">
        <f t="shared" si="27"/>
        <v/>
      </c>
      <c r="AM36" s="209" t="str">
        <f t="shared" si="28"/>
        <v/>
      </c>
      <c r="AN36" s="209" t="str">
        <f t="shared" si="29"/>
        <v/>
      </c>
    </row>
    <row r="37" spans="1:40" ht="13.5" customHeight="1" x14ac:dyDescent="0.2">
      <c r="A37" s="669"/>
      <c r="B37" s="666"/>
      <c r="C37" s="663"/>
      <c r="D37" s="704"/>
      <c r="E37" s="706"/>
      <c r="F37" s="321"/>
      <c r="G37" s="322"/>
      <c r="H37" s="323"/>
      <c r="I37" s="324"/>
      <c r="J37" s="1"/>
      <c r="K37" s="208" t="str">
        <f t="shared" si="0"/>
        <v/>
      </c>
      <c r="L37" s="209" t="str">
        <f t="shared" si="1"/>
        <v/>
      </c>
      <c r="M37" s="209" t="str">
        <f t="shared" si="2"/>
        <v/>
      </c>
      <c r="N37" s="209" t="str">
        <f t="shared" si="3"/>
        <v/>
      </c>
      <c r="O37" s="209" t="str">
        <f t="shared" si="4"/>
        <v/>
      </c>
      <c r="P37" s="209" t="str">
        <f t="shared" si="5"/>
        <v/>
      </c>
      <c r="Q37" s="209" t="str">
        <f t="shared" si="6"/>
        <v/>
      </c>
      <c r="R37" s="209" t="str">
        <f t="shared" si="7"/>
        <v/>
      </c>
      <c r="S37" s="209" t="str">
        <f t="shared" si="8"/>
        <v/>
      </c>
      <c r="T37" s="209" t="str">
        <f t="shared" si="9"/>
        <v/>
      </c>
      <c r="U37" s="209" t="str">
        <f t="shared" si="10"/>
        <v/>
      </c>
      <c r="V37" s="209" t="str">
        <f t="shared" si="11"/>
        <v/>
      </c>
      <c r="W37" s="209" t="str">
        <f t="shared" si="12"/>
        <v/>
      </c>
      <c r="X37" s="209" t="str">
        <f t="shared" si="13"/>
        <v/>
      </c>
      <c r="Y37" s="209" t="str">
        <f t="shared" si="14"/>
        <v/>
      </c>
      <c r="Z37" s="209" t="str">
        <f t="shared" si="15"/>
        <v/>
      </c>
      <c r="AA37" s="209" t="str">
        <f t="shared" si="16"/>
        <v/>
      </c>
      <c r="AB37" s="209" t="str">
        <f t="shared" si="17"/>
        <v/>
      </c>
      <c r="AC37" s="209" t="str">
        <f t="shared" si="18"/>
        <v/>
      </c>
      <c r="AD37" s="209" t="str">
        <f t="shared" si="19"/>
        <v/>
      </c>
      <c r="AE37" s="209" t="str">
        <f t="shared" si="20"/>
        <v/>
      </c>
      <c r="AF37" s="209" t="str">
        <f t="shared" si="21"/>
        <v/>
      </c>
      <c r="AG37" s="209" t="str">
        <f t="shared" si="22"/>
        <v/>
      </c>
      <c r="AH37" s="209" t="str">
        <f t="shared" si="23"/>
        <v/>
      </c>
      <c r="AI37" s="209" t="str">
        <f t="shared" si="24"/>
        <v/>
      </c>
      <c r="AJ37" s="209" t="str">
        <f t="shared" si="25"/>
        <v/>
      </c>
      <c r="AK37" s="209" t="str">
        <f t="shared" si="26"/>
        <v/>
      </c>
      <c r="AL37" s="209" t="str">
        <f t="shared" si="27"/>
        <v/>
      </c>
      <c r="AM37" s="209" t="str">
        <f t="shared" si="28"/>
        <v/>
      </c>
      <c r="AN37" s="209" t="str">
        <f t="shared" si="29"/>
        <v/>
      </c>
    </row>
    <row r="38" spans="1:40" ht="13.5" customHeight="1" x14ac:dyDescent="0.2">
      <c r="A38" s="669"/>
      <c r="B38" s="666"/>
      <c r="C38" s="663"/>
      <c r="D38" s="704"/>
      <c r="E38" s="706"/>
      <c r="F38" s="321"/>
      <c r="G38" s="322"/>
      <c r="H38" s="323"/>
      <c r="I38" s="324"/>
      <c r="J38" s="1"/>
      <c r="K38" s="208" t="str">
        <f t="shared" si="0"/>
        <v/>
      </c>
      <c r="L38" s="209" t="str">
        <f t="shared" si="1"/>
        <v/>
      </c>
      <c r="M38" s="209" t="str">
        <f t="shared" si="2"/>
        <v/>
      </c>
      <c r="N38" s="209" t="str">
        <f t="shared" si="3"/>
        <v/>
      </c>
      <c r="O38" s="209" t="str">
        <f t="shared" si="4"/>
        <v/>
      </c>
      <c r="P38" s="209" t="str">
        <f t="shared" si="5"/>
        <v/>
      </c>
      <c r="Q38" s="209" t="str">
        <f t="shared" si="6"/>
        <v/>
      </c>
      <c r="R38" s="209" t="str">
        <f t="shared" si="7"/>
        <v/>
      </c>
      <c r="S38" s="209" t="str">
        <f t="shared" si="8"/>
        <v/>
      </c>
      <c r="T38" s="209" t="str">
        <f t="shared" si="9"/>
        <v/>
      </c>
      <c r="U38" s="209" t="str">
        <f t="shared" si="10"/>
        <v/>
      </c>
      <c r="V38" s="209" t="str">
        <f t="shared" si="11"/>
        <v/>
      </c>
      <c r="W38" s="209" t="str">
        <f t="shared" si="12"/>
        <v/>
      </c>
      <c r="X38" s="209" t="str">
        <f t="shared" si="13"/>
        <v/>
      </c>
      <c r="Y38" s="209" t="str">
        <f t="shared" si="14"/>
        <v/>
      </c>
      <c r="Z38" s="209" t="str">
        <f t="shared" si="15"/>
        <v/>
      </c>
      <c r="AA38" s="209" t="str">
        <f t="shared" si="16"/>
        <v/>
      </c>
      <c r="AB38" s="209" t="str">
        <f t="shared" si="17"/>
        <v/>
      </c>
      <c r="AC38" s="209" t="str">
        <f t="shared" si="18"/>
        <v/>
      </c>
      <c r="AD38" s="209" t="str">
        <f t="shared" si="19"/>
        <v/>
      </c>
      <c r="AE38" s="209" t="str">
        <f t="shared" si="20"/>
        <v/>
      </c>
      <c r="AF38" s="209" t="str">
        <f t="shared" si="21"/>
        <v/>
      </c>
      <c r="AG38" s="209" t="str">
        <f t="shared" si="22"/>
        <v/>
      </c>
      <c r="AH38" s="209" t="str">
        <f t="shared" si="23"/>
        <v/>
      </c>
      <c r="AI38" s="209" t="str">
        <f t="shared" si="24"/>
        <v/>
      </c>
      <c r="AJ38" s="209" t="str">
        <f t="shared" si="25"/>
        <v/>
      </c>
      <c r="AK38" s="209" t="str">
        <f t="shared" si="26"/>
        <v/>
      </c>
      <c r="AL38" s="209" t="str">
        <f t="shared" si="27"/>
        <v/>
      </c>
      <c r="AM38" s="209" t="str">
        <f t="shared" si="28"/>
        <v/>
      </c>
      <c r="AN38" s="209" t="str">
        <f t="shared" si="29"/>
        <v/>
      </c>
    </row>
    <row r="39" spans="1:40" ht="13.5" customHeight="1" x14ac:dyDescent="0.2">
      <c r="A39" s="669"/>
      <c r="B39" s="666"/>
      <c r="C39" s="663"/>
      <c r="D39" s="704"/>
      <c r="E39" s="706"/>
      <c r="F39" s="321"/>
      <c r="G39" s="322"/>
      <c r="H39" s="323"/>
      <c r="I39" s="324"/>
      <c r="J39" s="1"/>
      <c r="K39" s="208" t="str">
        <f t="shared" si="0"/>
        <v/>
      </c>
      <c r="L39" s="209" t="str">
        <f t="shared" si="1"/>
        <v/>
      </c>
      <c r="M39" s="209" t="str">
        <f t="shared" si="2"/>
        <v/>
      </c>
      <c r="N39" s="209" t="str">
        <f t="shared" si="3"/>
        <v/>
      </c>
      <c r="O39" s="209" t="str">
        <f t="shared" si="4"/>
        <v/>
      </c>
      <c r="P39" s="209" t="str">
        <f t="shared" si="5"/>
        <v/>
      </c>
      <c r="Q39" s="209" t="str">
        <f t="shared" si="6"/>
        <v/>
      </c>
      <c r="R39" s="209" t="str">
        <f t="shared" si="7"/>
        <v/>
      </c>
      <c r="S39" s="209" t="str">
        <f t="shared" si="8"/>
        <v/>
      </c>
      <c r="T39" s="209" t="str">
        <f t="shared" si="9"/>
        <v/>
      </c>
      <c r="U39" s="209" t="str">
        <f t="shared" si="10"/>
        <v/>
      </c>
      <c r="V39" s="209" t="str">
        <f t="shared" si="11"/>
        <v/>
      </c>
      <c r="W39" s="209" t="str">
        <f t="shared" si="12"/>
        <v/>
      </c>
      <c r="X39" s="209" t="str">
        <f t="shared" si="13"/>
        <v/>
      </c>
      <c r="Y39" s="209" t="str">
        <f t="shared" si="14"/>
        <v/>
      </c>
      <c r="Z39" s="209" t="str">
        <f t="shared" si="15"/>
        <v/>
      </c>
      <c r="AA39" s="209" t="str">
        <f t="shared" si="16"/>
        <v/>
      </c>
      <c r="AB39" s="209" t="str">
        <f t="shared" si="17"/>
        <v/>
      </c>
      <c r="AC39" s="209" t="str">
        <f t="shared" si="18"/>
        <v/>
      </c>
      <c r="AD39" s="209" t="str">
        <f t="shared" si="19"/>
        <v/>
      </c>
      <c r="AE39" s="209" t="str">
        <f t="shared" si="20"/>
        <v/>
      </c>
      <c r="AF39" s="209" t="str">
        <f t="shared" si="21"/>
        <v/>
      </c>
      <c r="AG39" s="209" t="str">
        <f t="shared" si="22"/>
        <v/>
      </c>
      <c r="AH39" s="209" t="str">
        <f t="shared" si="23"/>
        <v/>
      </c>
      <c r="AI39" s="209" t="str">
        <f t="shared" si="24"/>
        <v/>
      </c>
      <c r="AJ39" s="209" t="str">
        <f t="shared" si="25"/>
        <v/>
      </c>
      <c r="AK39" s="209" t="str">
        <f t="shared" si="26"/>
        <v/>
      </c>
      <c r="AL39" s="209" t="str">
        <f t="shared" si="27"/>
        <v/>
      </c>
      <c r="AM39" s="209" t="str">
        <f t="shared" si="28"/>
        <v/>
      </c>
      <c r="AN39" s="209" t="str">
        <f t="shared" si="29"/>
        <v/>
      </c>
    </row>
    <row r="40" spans="1:40" ht="13.5" customHeight="1" x14ac:dyDescent="0.2">
      <c r="A40" s="669"/>
      <c r="B40" s="666"/>
      <c r="C40" s="663"/>
      <c r="D40" s="704"/>
      <c r="E40" s="706"/>
      <c r="F40" s="321"/>
      <c r="G40" s="322"/>
      <c r="H40" s="323"/>
      <c r="I40" s="324"/>
      <c r="J40" s="1"/>
      <c r="K40" s="208" t="str">
        <f t="shared" si="0"/>
        <v/>
      </c>
      <c r="L40" s="209" t="str">
        <f t="shared" si="1"/>
        <v/>
      </c>
      <c r="M40" s="209" t="str">
        <f t="shared" si="2"/>
        <v/>
      </c>
      <c r="N40" s="209" t="str">
        <f t="shared" si="3"/>
        <v/>
      </c>
      <c r="O40" s="209" t="str">
        <f t="shared" si="4"/>
        <v/>
      </c>
      <c r="P40" s="209" t="str">
        <f t="shared" si="5"/>
        <v/>
      </c>
      <c r="Q40" s="209" t="str">
        <f t="shared" si="6"/>
        <v/>
      </c>
      <c r="R40" s="209" t="str">
        <f t="shared" si="7"/>
        <v/>
      </c>
      <c r="S40" s="209" t="str">
        <f t="shared" si="8"/>
        <v/>
      </c>
      <c r="T40" s="209" t="str">
        <f t="shared" si="9"/>
        <v/>
      </c>
      <c r="U40" s="209" t="str">
        <f t="shared" si="10"/>
        <v/>
      </c>
      <c r="V40" s="209" t="str">
        <f t="shared" si="11"/>
        <v/>
      </c>
      <c r="W40" s="209" t="str">
        <f t="shared" si="12"/>
        <v/>
      </c>
      <c r="X40" s="209" t="str">
        <f t="shared" si="13"/>
        <v/>
      </c>
      <c r="Y40" s="209" t="str">
        <f t="shared" si="14"/>
        <v/>
      </c>
      <c r="Z40" s="209" t="str">
        <f t="shared" si="15"/>
        <v/>
      </c>
      <c r="AA40" s="209" t="str">
        <f t="shared" si="16"/>
        <v/>
      </c>
      <c r="AB40" s="209" t="str">
        <f t="shared" si="17"/>
        <v/>
      </c>
      <c r="AC40" s="209" t="str">
        <f t="shared" si="18"/>
        <v/>
      </c>
      <c r="AD40" s="209" t="str">
        <f t="shared" si="19"/>
        <v/>
      </c>
      <c r="AE40" s="209" t="str">
        <f t="shared" si="20"/>
        <v/>
      </c>
      <c r="AF40" s="209" t="str">
        <f t="shared" si="21"/>
        <v/>
      </c>
      <c r="AG40" s="209" t="str">
        <f t="shared" si="22"/>
        <v/>
      </c>
      <c r="AH40" s="209" t="str">
        <f t="shared" si="23"/>
        <v/>
      </c>
      <c r="AI40" s="209" t="str">
        <f t="shared" si="24"/>
        <v/>
      </c>
      <c r="AJ40" s="209" t="str">
        <f t="shared" si="25"/>
        <v/>
      </c>
      <c r="AK40" s="209" t="str">
        <f t="shared" si="26"/>
        <v/>
      </c>
      <c r="AL40" s="209" t="str">
        <f t="shared" si="27"/>
        <v/>
      </c>
      <c r="AM40" s="209" t="str">
        <f t="shared" si="28"/>
        <v/>
      </c>
      <c r="AN40" s="209" t="str">
        <f t="shared" si="29"/>
        <v/>
      </c>
    </row>
    <row r="41" spans="1:40" ht="13.5" customHeight="1" thickBot="1" x14ac:dyDescent="0.25">
      <c r="A41" s="670"/>
      <c r="B41" s="667"/>
      <c r="C41" s="664"/>
      <c r="D41" s="709"/>
      <c r="E41" s="711"/>
      <c r="F41" s="325"/>
      <c r="G41" s="326"/>
      <c r="H41" s="327"/>
      <c r="I41" s="328"/>
      <c r="J41" s="1"/>
      <c r="K41" s="208" t="str">
        <f t="shared" si="0"/>
        <v/>
      </c>
      <c r="L41" s="209" t="str">
        <f t="shared" si="1"/>
        <v/>
      </c>
      <c r="M41" s="209" t="str">
        <f t="shared" si="2"/>
        <v/>
      </c>
      <c r="N41" s="209" t="str">
        <f t="shared" si="3"/>
        <v/>
      </c>
      <c r="O41" s="209" t="str">
        <f t="shared" si="4"/>
        <v/>
      </c>
      <c r="P41" s="209" t="str">
        <f t="shared" si="5"/>
        <v/>
      </c>
      <c r="Q41" s="209" t="str">
        <f t="shared" si="6"/>
        <v/>
      </c>
      <c r="R41" s="209" t="str">
        <f t="shared" si="7"/>
        <v/>
      </c>
      <c r="S41" s="209" t="str">
        <f t="shared" si="8"/>
        <v/>
      </c>
      <c r="T41" s="209" t="str">
        <f t="shared" si="9"/>
        <v/>
      </c>
      <c r="U41" s="209" t="str">
        <f t="shared" si="10"/>
        <v/>
      </c>
      <c r="V41" s="209" t="str">
        <f t="shared" si="11"/>
        <v/>
      </c>
      <c r="W41" s="209" t="str">
        <f t="shared" si="12"/>
        <v/>
      </c>
      <c r="X41" s="209" t="str">
        <f t="shared" si="13"/>
        <v/>
      </c>
      <c r="Y41" s="209" t="str">
        <f t="shared" si="14"/>
        <v/>
      </c>
      <c r="Z41" s="209" t="str">
        <f t="shared" si="15"/>
        <v/>
      </c>
      <c r="AA41" s="209" t="str">
        <f t="shared" si="16"/>
        <v/>
      </c>
      <c r="AB41" s="209" t="str">
        <f t="shared" si="17"/>
        <v/>
      </c>
      <c r="AC41" s="209" t="str">
        <f t="shared" si="18"/>
        <v/>
      </c>
      <c r="AD41" s="209" t="str">
        <f t="shared" si="19"/>
        <v/>
      </c>
      <c r="AE41" s="209" t="str">
        <f t="shared" si="20"/>
        <v/>
      </c>
      <c r="AF41" s="209" t="str">
        <f t="shared" si="21"/>
        <v/>
      </c>
      <c r="AG41" s="209" t="str">
        <f t="shared" si="22"/>
        <v/>
      </c>
      <c r="AH41" s="209" t="str">
        <f t="shared" si="23"/>
        <v/>
      </c>
      <c r="AI41" s="209" t="str">
        <f t="shared" si="24"/>
        <v/>
      </c>
      <c r="AJ41" s="209" t="str">
        <f t="shared" si="25"/>
        <v/>
      </c>
      <c r="AK41" s="209" t="str">
        <f t="shared" si="26"/>
        <v/>
      </c>
      <c r="AL41" s="209" t="str">
        <f t="shared" si="27"/>
        <v/>
      </c>
      <c r="AM41" s="209" t="str">
        <f t="shared" si="28"/>
        <v/>
      </c>
      <c r="AN41" s="209" t="str">
        <f t="shared" si="29"/>
        <v/>
      </c>
    </row>
    <row r="42" spans="1:40" ht="13.5" customHeight="1" x14ac:dyDescent="0.2">
      <c r="A42" s="672"/>
      <c r="B42" s="673"/>
      <c r="C42" s="674"/>
      <c r="D42" s="708"/>
      <c r="E42" s="710"/>
      <c r="F42" s="329"/>
      <c r="G42" s="330"/>
      <c r="H42" s="331"/>
      <c r="I42" s="332"/>
      <c r="J42" s="1"/>
      <c r="K42" s="208" t="str">
        <f t="shared" si="0"/>
        <v/>
      </c>
      <c r="L42" s="209" t="str">
        <f t="shared" si="1"/>
        <v/>
      </c>
      <c r="M42" s="209" t="str">
        <f t="shared" si="2"/>
        <v/>
      </c>
      <c r="N42" s="209" t="str">
        <f t="shared" si="3"/>
        <v/>
      </c>
      <c r="O42" s="209" t="str">
        <f t="shared" si="4"/>
        <v/>
      </c>
      <c r="P42" s="209" t="str">
        <f t="shared" si="5"/>
        <v/>
      </c>
      <c r="Q42" s="209" t="str">
        <f t="shared" si="6"/>
        <v/>
      </c>
      <c r="R42" s="209" t="str">
        <f t="shared" si="7"/>
        <v/>
      </c>
      <c r="S42" s="209" t="str">
        <f t="shared" si="8"/>
        <v/>
      </c>
      <c r="T42" s="209" t="str">
        <f t="shared" si="9"/>
        <v/>
      </c>
      <c r="U42" s="209" t="str">
        <f t="shared" si="10"/>
        <v/>
      </c>
      <c r="V42" s="209" t="str">
        <f t="shared" si="11"/>
        <v/>
      </c>
      <c r="W42" s="209" t="str">
        <f t="shared" si="12"/>
        <v/>
      </c>
      <c r="X42" s="209" t="str">
        <f t="shared" si="13"/>
        <v/>
      </c>
      <c r="Y42" s="209" t="str">
        <f t="shared" si="14"/>
        <v/>
      </c>
      <c r="Z42" s="209" t="str">
        <f t="shared" si="15"/>
        <v/>
      </c>
      <c r="AA42" s="209" t="str">
        <f t="shared" si="16"/>
        <v/>
      </c>
      <c r="AB42" s="209" t="str">
        <f t="shared" si="17"/>
        <v/>
      </c>
      <c r="AC42" s="209" t="str">
        <f t="shared" si="18"/>
        <v/>
      </c>
      <c r="AD42" s="209" t="str">
        <f t="shared" si="19"/>
        <v/>
      </c>
      <c r="AE42" s="209" t="str">
        <f t="shared" si="20"/>
        <v/>
      </c>
      <c r="AF42" s="209" t="str">
        <f t="shared" si="21"/>
        <v/>
      </c>
      <c r="AG42" s="209" t="str">
        <f t="shared" si="22"/>
        <v/>
      </c>
      <c r="AH42" s="209" t="str">
        <f t="shared" si="23"/>
        <v/>
      </c>
      <c r="AI42" s="209" t="str">
        <f t="shared" si="24"/>
        <v/>
      </c>
      <c r="AJ42" s="209" t="str">
        <f t="shared" si="25"/>
        <v/>
      </c>
      <c r="AK42" s="209" t="str">
        <f t="shared" si="26"/>
        <v/>
      </c>
      <c r="AL42" s="209" t="str">
        <f t="shared" si="27"/>
        <v/>
      </c>
      <c r="AM42" s="209" t="str">
        <f t="shared" si="28"/>
        <v/>
      </c>
      <c r="AN42" s="209" t="str">
        <f t="shared" si="29"/>
        <v/>
      </c>
    </row>
    <row r="43" spans="1:40" ht="12.75" x14ac:dyDescent="0.2">
      <c r="A43" s="669"/>
      <c r="B43" s="666"/>
      <c r="C43" s="663"/>
      <c r="D43" s="704"/>
      <c r="E43" s="706"/>
      <c r="F43" s="321"/>
      <c r="G43" s="322"/>
      <c r="H43" s="323"/>
      <c r="I43" s="324"/>
      <c r="J43" s="1"/>
      <c r="K43" s="208" t="str">
        <f t="shared" si="0"/>
        <v/>
      </c>
      <c r="L43" s="209" t="str">
        <f t="shared" si="1"/>
        <v/>
      </c>
      <c r="M43" s="209" t="str">
        <f t="shared" si="2"/>
        <v/>
      </c>
      <c r="N43" s="209" t="str">
        <f t="shared" si="3"/>
        <v/>
      </c>
      <c r="O43" s="209" t="str">
        <f t="shared" si="4"/>
        <v/>
      </c>
      <c r="P43" s="209" t="str">
        <f t="shared" si="5"/>
        <v/>
      </c>
      <c r="Q43" s="209" t="str">
        <f t="shared" si="6"/>
        <v/>
      </c>
      <c r="R43" s="209" t="str">
        <f t="shared" si="7"/>
        <v/>
      </c>
      <c r="S43" s="209" t="str">
        <f t="shared" si="8"/>
        <v/>
      </c>
      <c r="T43" s="209" t="str">
        <f t="shared" si="9"/>
        <v/>
      </c>
      <c r="U43" s="209" t="str">
        <f t="shared" si="10"/>
        <v/>
      </c>
      <c r="V43" s="209" t="str">
        <f t="shared" si="11"/>
        <v/>
      </c>
      <c r="W43" s="209" t="str">
        <f t="shared" si="12"/>
        <v/>
      </c>
      <c r="X43" s="209" t="str">
        <f t="shared" si="13"/>
        <v/>
      </c>
      <c r="Y43" s="209" t="str">
        <f t="shared" si="14"/>
        <v/>
      </c>
      <c r="Z43" s="209" t="str">
        <f t="shared" si="15"/>
        <v/>
      </c>
      <c r="AA43" s="209" t="str">
        <f t="shared" si="16"/>
        <v/>
      </c>
      <c r="AB43" s="209" t="str">
        <f t="shared" si="17"/>
        <v/>
      </c>
      <c r="AC43" s="209" t="str">
        <f t="shared" si="18"/>
        <v/>
      </c>
      <c r="AD43" s="209" t="str">
        <f t="shared" si="19"/>
        <v/>
      </c>
      <c r="AE43" s="209" t="str">
        <f t="shared" si="20"/>
        <v/>
      </c>
      <c r="AF43" s="209" t="str">
        <f t="shared" si="21"/>
        <v/>
      </c>
      <c r="AG43" s="209" t="str">
        <f t="shared" si="22"/>
        <v/>
      </c>
      <c r="AH43" s="209" t="str">
        <f t="shared" si="23"/>
        <v/>
      </c>
      <c r="AI43" s="209" t="str">
        <f t="shared" si="24"/>
        <v/>
      </c>
      <c r="AJ43" s="209" t="str">
        <f t="shared" si="25"/>
        <v/>
      </c>
      <c r="AK43" s="209" t="str">
        <f t="shared" si="26"/>
        <v/>
      </c>
      <c r="AL43" s="209" t="str">
        <f t="shared" si="27"/>
        <v/>
      </c>
      <c r="AM43" s="209" t="str">
        <f t="shared" si="28"/>
        <v/>
      </c>
      <c r="AN43" s="209" t="str">
        <f t="shared" si="29"/>
        <v/>
      </c>
    </row>
    <row r="44" spans="1:40" ht="12.75" x14ac:dyDescent="0.2">
      <c r="A44" s="669"/>
      <c r="B44" s="666"/>
      <c r="C44" s="663"/>
      <c r="D44" s="704"/>
      <c r="E44" s="706"/>
      <c r="F44" s="321"/>
      <c r="G44" s="322"/>
      <c r="H44" s="323"/>
      <c r="I44" s="324"/>
      <c r="J44" s="1"/>
      <c r="K44" s="208" t="str">
        <f t="shared" si="0"/>
        <v/>
      </c>
      <c r="L44" s="209" t="str">
        <f t="shared" si="1"/>
        <v/>
      </c>
      <c r="M44" s="209" t="str">
        <f t="shared" si="2"/>
        <v/>
      </c>
      <c r="N44" s="209" t="str">
        <f t="shared" si="3"/>
        <v/>
      </c>
      <c r="O44" s="209" t="str">
        <f t="shared" si="4"/>
        <v/>
      </c>
      <c r="P44" s="209" t="str">
        <f t="shared" si="5"/>
        <v/>
      </c>
      <c r="Q44" s="209" t="str">
        <f t="shared" si="6"/>
        <v/>
      </c>
      <c r="R44" s="209" t="str">
        <f t="shared" si="7"/>
        <v/>
      </c>
      <c r="S44" s="209" t="str">
        <f t="shared" si="8"/>
        <v/>
      </c>
      <c r="T44" s="209" t="str">
        <f t="shared" si="9"/>
        <v/>
      </c>
      <c r="U44" s="209" t="str">
        <f t="shared" si="10"/>
        <v/>
      </c>
      <c r="V44" s="209" t="str">
        <f t="shared" si="11"/>
        <v/>
      </c>
      <c r="W44" s="209" t="str">
        <f t="shared" si="12"/>
        <v/>
      </c>
      <c r="X44" s="209" t="str">
        <f t="shared" si="13"/>
        <v/>
      </c>
      <c r="Y44" s="209" t="str">
        <f t="shared" si="14"/>
        <v/>
      </c>
      <c r="Z44" s="209" t="str">
        <f t="shared" si="15"/>
        <v/>
      </c>
      <c r="AA44" s="209" t="str">
        <f t="shared" si="16"/>
        <v/>
      </c>
      <c r="AB44" s="209" t="str">
        <f t="shared" si="17"/>
        <v/>
      </c>
      <c r="AC44" s="209" t="str">
        <f t="shared" si="18"/>
        <v/>
      </c>
      <c r="AD44" s="209" t="str">
        <f t="shared" si="19"/>
        <v/>
      </c>
      <c r="AE44" s="209" t="str">
        <f t="shared" si="20"/>
        <v/>
      </c>
      <c r="AF44" s="209" t="str">
        <f t="shared" si="21"/>
        <v/>
      </c>
      <c r="AG44" s="209" t="str">
        <f t="shared" si="22"/>
        <v/>
      </c>
      <c r="AH44" s="209" t="str">
        <f t="shared" si="23"/>
        <v/>
      </c>
      <c r="AI44" s="209" t="str">
        <f t="shared" si="24"/>
        <v/>
      </c>
      <c r="AJ44" s="209" t="str">
        <f t="shared" si="25"/>
        <v/>
      </c>
      <c r="AK44" s="209" t="str">
        <f t="shared" si="26"/>
        <v/>
      </c>
      <c r="AL44" s="209" t="str">
        <f t="shared" si="27"/>
        <v/>
      </c>
      <c r="AM44" s="209" t="str">
        <f t="shared" si="28"/>
        <v/>
      </c>
      <c r="AN44" s="209" t="str">
        <f t="shared" si="29"/>
        <v/>
      </c>
    </row>
    <row r="45" spans="1:40" ht="12.75" x14ac:dyDescent="0.2">
      <c r="A45" s="669"/>
      <c r="B45" s="666"/>
      <c r="C45" s="663"/>
      <c r="D45" s="704"/>
      <c r="E45" s="706"/>
      <c r="F45" s="321"/>
      <c r="G45" s="322"/>
      <c r="H45" s="323"/>
      <c r="I45" s="324"/>
      <c r="J45" s="1"/>
      <c r="K45" s="208" t="str">
        <f t="shared" si="0"/>
        <v/>
      </c>
      <c r="L45" s="209" t="str">
        <f t="shared" si="1"/>
        <v/>
      </c>
      <c r="M45" s="209" t="str">
        <f t="shared" si="2"/>
        <v/>
      </c>
      <c r="N45" s="209" t="str">
        <f t="shared" si="3"/>
        <v/>
      </c>
      <c r="O45" s="209" t="str">
        <f t="shared" si="4"/>
        <v/>
      </c>
      <c r="P45" s="209" t="str">
        <f t="shared" si="5"/>
        <v/>
      </c>
      <c r="Q45" s="209" t="str">
        <f t="shared" si="6"/>
        <v/>
      </c>
      <c r="R45" s="209" t="str">
        <f t="shared" si="7"/>
        <v/>
      </c>
      <c r="S45" s="209" t="str">
        <f t="shared" si="8"/>
        <v/>
      </c>
      <c r="T45" s="209" t="str">
        <f t="shared" si="9"/>
        <v/>
      </c>
      <c r="U45" s="209" t="str">
        <f t="shared" si="10"/>
        <v/>
      </c>
      <c r="V45" s="209" t="str">
        <f t="shared" si="11"/>
        <v/>
      </c>
      <c r="W45" s="209" t="str">
        <f t="shared" si="12"/>
        <v/>
      </c>
      <c r="X45" s="209" t="str">
        <f t="shared" si="13"/>
        <v/>
      </c>
      <c r="Y45" s="209" t="str">
        <f t="shared" si="14"/>
        <v/>
      </c>
      <c r="Z45" s="209" t="str">
        <f t="shared" si="15"/>
        <v/>
      </c>
      <c r="AA45" s="209" t="str">
        <f t="shared" si="16"/>
        <v/>
      </c>
      <c r="AB45" s="209" t="str">
        <f t="shared" si="17"/>
        <v/>
      </c>
      <c r="AC45" s="209" t="str">
        <f t="shared" si="18"/>
        <v/>
      </c>
      <c r="AD45" s="209" t="str">
        <f t="shared" si="19"/>
        <v/>
      </c>
      <c r="AE45" s="209" t="str">
        <f t="shared" si="20"/>
        <v/>
      </c>
      <c r="AF45" s="209" t="str">
        <f t="shared" si="21"/>
        <v/>
      </c>
      <c r="AG45" s="209" t="str">
        <f t="shared" si="22"/>
        <v/>
      </c>
      <c r="AH45" s="209" t="str">
        <f t="shared" si="23"/>
        <v/>
      </c>
      <c r="AI45" s="209" t="str">
        <f t="shared" si="24"/>
        <v/>
      </c>
      <c r="AJ45" s="209" t="str">
        <f t="shared" si="25"/>
        <v/>
      </c>
      <c r="AK45" s="209" t="str">
        <f t="shared" si="26"/>
        <v/>
      </c>
      <c r="AL45" s="209" t="str">
        <f t="shared" si="27"/>
        <v/>
      </c>
      <c r="AM45" s="209" t="str">
        <f t="shared" si="28"/>
        <v/>
      </c>
      <c r="AN45" s="209" t="str">
        <f t="shared" si="29"/>
        <v/>
      </c>
    </row>
    <row r="46" spans="1:40" ht="13.5" customHeight="1" x14ac:dyDescent="0.2">
      <c r="A46" s="669"/>
      <c r="B46" s="666"/>
      <c r="C46" s="663"/>
      <c r="D46" s="704"/>
      <c r="E46" s="706"/>
      <c r="F46" s="321"/>
      <c r="G46" s="322"/>
      <c r="H46" s="323"/>
      <c r="I46" s="324"/>
      <c r="J46" s="1"/>
      <c r="K46" s="208" t="str">
        <f t="shared" si="0"/>
        <v/>
      </c>
      <c r="L46" s="209" t="str">
        <f t="shared" si="1"/>
        <v/>
      </c>
      <c r="M46" s="209" t="str">
        <f t="shared" si="2"/>
        <v/>
      </c>
      <c r="N46" s="209" t="str">
        <f t="shared" si="3"/>
        <v/>
      </c>
      <c r="O46" s="209" t="str">
        <f t="shared" si="4"/>
        <v/>
      </c>
      <c r="P46" s="209" t="str">
        <f t="shared" si="5"/>
        <v/>
      </c>
      <c r="Q46" s="209" t="str">
        <f t="shared" si="6"/>
        <v/>
      </c>
      <c r="R46" s="209" t="str">
        <f t="shared" si="7"/>
        <v/>
      </c>
      <c r="S46" s="209" t="str">
        <f t="shared" si="8"/>
        <v/>
      </c>
      <c r="T46" s="209" t="str">
        <f t="shared" si="9"/>
        <v/>
      </c>
      <c r="U46" s="209" t="str">
        <f t="shared" si="10"/>
        <v/>
      </c>
      <c r="V46" s="209" t="str">
        <f t="shared" si="11"/>
        <v/>
      </c>
      <c r="W46" s="209" t="str">
        <f t="shared" si="12"/>
        <v/>
      </c>
      <c r="X46" s="209" t="str">
        <f t="shared" si="13"/>
        <v/>
      </c>
      <c r="Y46" s="209" t="str">
        <f t="shared" si="14"/>
        <v/>
      </c>
      <c r="Z46" s="209" t="str">
        <f t="shared" si="15"/>
        <v/>
      </c>
      <c r="AA46" s="209" t="str">
        <f t="shared" si="16"/>
        <v/>
      </c>
      <c r="AB46" s="209" t="str">
        <f t="shared" si="17"/>
        <v/>
      </c>
      <c r="AC46" s="209" t="str">
        <f t="shared" si="18"/>
        <v/>
      </c>
      <c r="AD46" s="209" t="str">
        <f t="shared" si="19"/>
        <v/>
      </c>
      <c r="AE46" s="209" t="str">
        <f t="shared" si="20"/>
        <v/>
      </c>
      <c r="AF46" s="209" t="str">
        <f t="shared" si="21"/>
        <v/>
      </c>
      <c r="AG46" s="209" t="str">
        <f t="shared" si="22"/>
        <v/>
      </c>
      <c r="AH46" s="209" t="str">
        <f t="shared" si="23"/>
        <v/>
      </c>
      <c r="AI46" s="209" t="str">
        <f t="shared" si="24"/>
        <v/>
      </c>
      <c r="AJ46" s="209" t="str">
        <f t="shared" si="25"/>
        <v/>
      </c>
      <c r="AK46" s="209" t="str">
        <f t="shared" si="26"/>
        <v/>
      </c>
      <c r="AL46" s="209" t="str">
        <f t="shared" si="27"/>
        <v/>
      </c>
      <c r="AM46" s="209" t="str">
        <f t="shared" si="28"/>
        <v/>
      </c>
      <c r="AN46" s="209" t="str">
        <f t="shared" si="29"/>
        <v/>
      </c>
    </row>
    <row r="47" spans="1:40" ht="13.5" customHeight="1" thickBot="1" x14ac:dyDescent="0.25">
      <c r="A47" s="670"/>
      <c r="B47" s="667"/>
      <c r="C47" s="664"/>
      <c r="D47" s="709"/>
      <c r="E47" s="711"/>
      <c r="F47" s="325"/>
      <c r="G47" s="326"/>
      <c r="H47" s="327"/>
      <c r="I47" s="328"/>
      <c r="J47" s="1"/>
      <c r="K47" s="208" t="str">
        <f t="shared" si="0"/>
        <v/>
      </c>
      <c r="L47" s="209" t="str">
        <f t="shared" si="1"/>
        <v/>
      </c>
      <c r="M47" s="209" t="str">
        <f t="shared" si="2"/>
        <v/>
      </c>
      <c r="N47" s="209" t="str">
        <f t="shared" si="3"/>
        <v/>
      </c>
      <c r="O47" s="209" t="str">
        <f t="shared" si="4"/>
        <v/>
      </c>
      <c r="P47" s="209" t="str">
        <f t="shared" si="5"/>
        <v/>
      </c>
      <c r="Q47" s="209" t="str">
        <f t="shared" si="6"/>
        <v/>
      </c>
      <c r="R47" s="209" t="str">
        <f t="shared" si="7"/>
        <v/>
      </c>
      <c r="S47" s="209" t="str">
        <f t="shared" si="8"/>
        <v/>
      </c>
      <c r="T47" s="209" t="str">
        <f t="shared" si="9"/>
        <v/>
      </c>
      <c r="U47" s="209" t="str">
        <f t="shared" si="10"/>
        <v/>
      </c>
      <c r="V47" s="209" t="str">
        <f t="shared" si="11"/>
        <v/>
      </c>
      <c r="W47" s="209" t="str">
        <f t="shared" si="12"/>
        <v/>
      </c>
      <c r="X47" s="209" t="str">
        <f t="shared" si="13"/>
        <v/>
      </c>
      <c r="Y47" s="209" t="str">
        <f t="shared" si="14"/>
        <v/>
      </c>
      <c r="Z47" s="209" t="str">
        <f t="shared" si="15"/>
        <v/>
      </c>
      <c r="AA47" s="209" t="str">
        <f t="shared" si="16"/>
        <v/>
      </c>
      <c r="AB47" s="209" t="str">
        <f t="shared" si="17"/>
        <v/>
      </c>
      <c r="AC47" s="209" t="str">
        <f t="shared" si="18"/>
        <v/>
      </c>
      <c r="AD47" s="209" t="str">
        <f t="shared" si="19"/>
        <v/>
      </c>
      <c r="AE47" s="209" t="str">
        <f t="shared" si="20"/>
        <v/>
      </c>
      <c r="AF47" s="209" t="str">
        <f t="shared" si="21"/>
        <v/>
      </c>
      <c r="AG47" s="209" t="str">
        <f t="shared" si="22"/>
        <v/>
      </c>
      <c r="AH47" s="209" t="str">
        <f t="shared" si="23"/>
        <v/>
      </c>
      <c r="AI47" s="209" t="str">
        <f t="shared" si="24"/>
        <v/>
      </c>
      <c r="AJ47" s="209" t="str">
        <f t="shared" si="25"/>
        <v/>
      </c>
      <c r="AK47" s="209" t="str">
        <f t="shared" si="26"/>
        <v/>
      </c>
      <c r="AL47" s="209" t="str">
        <f t="shared" si="27"/>
        <v/>
      </c>
      <c r="AM47" s="209" t="str">
        <f t="shared" si="28"/>
        <v/>
      </c>
      <c r="AN47" s="209" t="str">
        <f t="shared" si="29"/>
        <v/>
      </c>
    </row>
    <row r="48" spans="1:40" ht="13.5" customHeight="1" x14ac:dyDescent="0.2">
      <c r="A48" s="672"/>
      <c r="B48" s="673"/>
      <c r="C48" s="674"/>
      <c r="D48" s="708"/>
      <c r="E48" s="710"/>
      <c r="F48" s="329"/>
      <c r="G48" s="330"/>
      <c r="H48" s="331"/>
      <c r="I48" s="332"/>
      <c r="J48" s="1"/>
      <c r="K48" s="208" t="str">
        <f t="shared" si="0"/>
        <v/>
      </c>
      <c r="L48" s="209" t="str">
        <f t="shared" si="1"/>
        <v/>
      </c>
      <c r="M48" s="209" t="str">
        <f t="shared" si="2"/>
        <v/>
      </c>
      <c r="N48" s="209" t="str">
        <f t="shared" si="3"/>
        <v/>
      </c>
      <c r="O48" s="209" t="str">
        <f t="shared" si="4"/>
        <v/>
      </c>
      <c r="P48" s="209" t="str">
        <f t="shared" si="5"/>
        <v/>
      </c>
      <c r="Q48" s="209" t="str">
        <f t="shared" si="6"/>
        <v/>
      </c>
      <c r="R48" s="209" t="str">
        <f t="shared" si="7"/>
        <v/>
      </c>
      <c r="S48" s="209" t="str">
        <f t="shared" si="8"/>
        <v/>
      </c>
      <c r="T48" s="209" t="str">
        <f t="shared" si="9"/>
        <v/>
      </c>
      <c r="U48" s="209" t="str">
        <f t="shared" si="10"/>
        <v/>
      </c>
      <c r="V48" s="209" t="str">
        <f t="shared" si="11"/>
        <v/>
      </c>
      <c r="W48" s="209" t="str">
        <f t="shared" si="12"/>
        <v/>
      </c>
      <c r="X48" s="209" t="str">
        <f t="shared" si="13"/>
        <v/>
      </c>
      <c r="Y48" s="209" t="str">
        <f t="shared" si="14"/>
        <v/>
      </c>
      <c r="Z48" s="209" t="str">
        <f t="shared" si="15"/>
        <v/>
      </c>
      <c r="AA48" s="209" t="str">
        <f t="shared" si="16"/>
        <v/>
      </c>
      <c r="AB48" s="209" t="str">
        <f t="shared" si="17"/>
        <v/>
      </c>
      <c r="AC48" s="209" t="str">
        <f t="shared" si="18"/>
        <v/>
      </c>
      <c r="AD48" s="209" t="str">
        <f t="shared" si="19"/>
        <v/>
      </c>
      <c r="AE48" s="209" t="str">
        <f t="shared" si="20"/>
        <v/>
      </c>
      <c r="AF48" s="209" t="str">
        <f t="shared" si="21"/>
        <v/>
      </c>
      <c r="AG48" s="209" t="str">
        <f t="shared" si="22"/>
        <v/>
      </c>
      <c r="AH48" s="209" t="str">
        <f t="shared" si="23"/>
        <v/>
      </c>
      <c r="AI48" s="209" t="str">
        <f t="shared" si="24"/>
        <v/>
      </c>
      <c r="AJ48" s="209" t="str">
        <f t="shared" si="25"/>
        <v/>
      </c>
      <c r="AK48" s="209" t="str">
        <f t="shared" si="26"/>
        <v/>
      </c>
      <c r="AL48" s="209" t="str">
        <f t="shared" si="27"/>
        <v/>
      </c>
      <c r="AM48" s="209" t="str">
        <f t="shared" si="28"/>
        <v/>
      </c>
      <c r="AN48" s="209" t="str">
        <f t="shared" si="29"/>
        <v/>
      </c>
    </row>
    <row r="49" spans="1:40" ht="12.75" x14ac:dyDescent="0.2">
      <c r="A49" s="669"/>
      <c r="B49" s="666"/>
      <c r="C49" s="663"/>
      <c r="D49" s="704"/>
      <c r="E49" s="706"/>
      <c r="F49" s="321"/>
      <c r="G49" s="322"/>
      <c r="H49" s="323"/>
      <c r="I49" s="324"/>
      <c r="J49" s="1"/>
      <c r="K49" s="208" t="str">
        <f t="shared" si="0"/>
        <v/>
      </c>
      <c r="L49" s="209" t="str">
        <f t="shared" si="1"/>
        <v/>
      </c>
      <c r="M49" s="209" t="str">
        <f t="shared" si="2"/>
        <v/>
      </c>
      <c r="N49" s="209" t="str">
        <f t="shared" si="3"/>
        <v/>
      </c>
      <c r="O49" s="209" t="str">
        <f t="shared" si="4"/>
        <v/>
      </c>
      <c r="P49" s="209" t="str">
        <f t="shared" si="5"/>
        <v/>
      </c>
      <c r="Q49" s="209" t="str">
        <f t="shared" si="6"/>
        <v/>
      </c>
      <c r="R49" s="209" t="str">
        <f t="shared" si="7"/>
        <v/>
      </c>
      <c r="S49" s="209" t="str">
        <f t="shared" si="8"/>
        <v/>
      </c>
      <c r="T49" s="209" t="str">
        <f t="shared" si="9"/>
        <v/>
      </c>
      <c r="U49" s="209" t="str">
        <f t="shared" si="10"/>
        <v/>
      </c>
      <c r="V49" s="209" t="str">
        <f t="shared" si="11"/>
        <v/>
      </c>
      <c r="W49" s="209" t="str">
        <f t="shared" si="12"/>
        <v/>
      </c>
      <c r="X49" s="209" t="str">
        <f t="shared" si="13"/>
        <v/>
      </c>
      <c r="Y49" s="209" t="str">
        <f t="shared" si="14"/>
        <v/>
      </c>
      <c r="Z49" s="209" t="str">
        <f t="shared" si="15"/>
        <v/>
      </c>
      <c r="AA49" s="209" t="str">
        <f t="shared" si="16"/>
        <v/>
      </c>
      <c r="AB49" s="209" t="str">
        <f t="shared" si="17"/>
        <v/>
      </c>
      <c r="AC49" s="209" t="str">
        <f t="shared" si="18"/>
        <v/>
      </c>
      <c r="AD49" s="209" t="str">
        <f t="shared" si="19"/>
        <v/>
      </c>
      <c r="AE49" s="209" t="str">
        <f t="shared" si="20"/>
        <v/>
      </c>
      <c r="AF49" s="209" t="str">
        <f t="shared" si="21"/>
        <v/>
      </c>
      <c r="AG49" s="209" t="str">
        <f t="shared" si="22"/>
        <v/>
      </c>
      <c r="AH49" s="209" t="str">
        <f t="shared" si="23"/>
        <v/>
      </c>
      <c r="AI49" s="209" t="str">
        <f t="shared" si="24"/>
        <v/>
      </c>
      <c r="AJ49" s="209" t="str">
        <f t="shared" si="25"/>
        <v/>
      </c>
      <c r="AK49" s="209" t="str">
        <f t="shared" si="26"/>
        <v/>
      </c>
      <c r="AL49" s="209" t="str">
        <f t="shared" si="27"/>
        <v/>
      </c>
      <c r="AM49" s="209" t="str">
        <f t="shared" si="28"/>
        <v/>
      </c>
      <c r="AN49" s="209" t="str">
        <f t="shared" si="29"/>
        <v/>
      </c>
    </row>
    <row r="50" spans="1:40" ht="12.75" x14ac:dyDescent="0.2">
      <c r="A50" s="669"/>
      <c r="B50" s="666"/>
      <c r="C50" s="663"/>
      <c r="D50" s="704"/>
      <c r="E50" s="706"/>
      <c r="F50" s="321"/>
      <c r="G50" s="322"/>
      <c r="H50" s="323"/>
      <c r="I50" s="324"/>
      <c r="J50" s="1"/>
      <c r="K50" s="208" t="str">
        <f t="shared" si="0"/>
        <v/>
      </c>
      <c r="L50" s="209" t="str">
        <f t="shared" si="1"/>
        <v/>
      </c>
      <c r="M50" s="209" t="str">
        <f t="shared" si="2"/>
        <v/>
      </c>
      <c r="N50" s="209" t="str">
        <f t="shared" si="3"/>
        <v/>
      </c>
      <c r="O50" s="209" t="str">
        <f t="shared" si="4"/>
        <v/>
      </c>
      <c r="P50" s="209" t="str">
        <f t="shared" si="5"/>
        <v/>
      </c>
      <c r="Q50" s="209" t="str">
        <f t="shared" si="6"/>
        <v/>
      </c>
      <c r="R50" s="209" t="str">
        <f t="shared" si="7"/>
        <v/>
      </c>
      <c r="S50" s="209" t="str">
        <f t="shared" si="8"/>
        <v/>
      </c>
      <c r="T50" s="209" t="str">
        <f t="shared" si="9"/>
        <v/>
      </c>
      <c r="U50" s="209" t="str">
        <f t="shared" si="10"/>
        <v/>
      </c>
      <c r="V50" s="209" t="str">
        <f t="shared" si="11"/>
        <v/>
      </c>
      <c r="W50" s="209" t="str">
        <f t="shared" si="12"/>
        <v/>
      </c>
      <c r="X50" s="209" t="str">
        <f t="shared" si="13"/>
        <v/>
      </c>
      <c r="Y50" s="209" t="str">
        <f t="shared" si="14"/>
        <v/>
      </c>
      <c r="Z50" s="209" t="str">
        <f t="shared" si="15"/>
        <v/>
      </c>
      <c r="AA50" s="209" t="str">
        <f t="shared" si="16"/>
        <v/>
      </c>
      <c r="AB50" s="209" t="str">
        <f t="shared" si="17"/>
        <v/>
      </c>
      <c r="AC50" s="209" t="str">
        <f t="shared" si="18"/>
        <v/>
      </c>
      <c r="AD50" s="209" t="str">
        <f t="shared" si="19"/>
        <v/>
      </c>
      <c r="AE50" s="209" t="str">
        <f t="shared" si="20"/>
        <v/>
      </c>
      <c r="AF50" s="209" t="str">
        <f t="shared" si="21"/>
        <v/>
      </c>
      <c r="AG50" s="209" t="str">
        <f t="shared" si="22"/>
        <v/>
      </c>
      <c r="AH50" s="209" t="str">
        <f t="shared" si="23"/>
        <v/>
      </c>
      <c r="AI50" s="209" t="str">
        <f t="shared" si="24"/>
        <v/>
      </c>
      <c r="AJ50" s="209" t="str">
        <f t="shared" si="25"/>
        <v/>
      </c>
      <c r="AK50" s="209" t="str">
        <f t="shared" si="26"/>
        <v/>
      </c>
      <c r="AL50" s="209" t="str">
        <f t="shared" si="27"/>
        <v/>
      </c>
      <c r="AM50" s="209" t="str">
        <f t="shared" si="28"/>
        <v/>
      </c>
      <c r="AN50" s="209" t="str">
        <f t="shared" si="29"/>
        <v/>
      </c>
    </row>
    <row r="51" spans="1:40" ht="12.75" x14ac:dyDescent="0.2">
      <c r="A51" s="669"/>
      <c r="B51" s="666"/>
      <c r="C51" s="663"/>
      <c r="D51" s="704"/>
      <c r="E51" s="706"/>
      <c r="F51" s="321"/>
      <c r="G51" s="322"/>
      <c r="H51" s="323"/>
      <c r="I51" s="324"/>
      <c r="J51" s="1"/>
      <c r="K51" s="208" t="str">
        <f t="shared" si="0"/>
        <v/>
      </c>
      <c r="L51" s="209" t="str">
        <f t="shared" si="1"/>
        <v/>
      </c>
      <c r="M51" s="209" t="str">
        <f t="shared" si="2"/>
        <v/>
      </c>
      <c r="N51" s="209" t="str">
        <f t="shared" si="3"/>
        <v/>
      </c>
      <c r="O51" s="209" t="str">
        <f t="shared" si="4"/>
        <v/>
      </c>
      <c r="P51" s="209" t="str">
        <f t="shared" si="5"/>
        <v/>
      </c>
      <c r="Q51" s="209" t="str">
        <f t="shared" si="6"/>
        <v/>
      </c>
      <c r="R51" s="209" t="str">
        <f t="shared" si="7"/>
        <v/>
      </c>
      <c r="S51" s="209" t="str">
        <f t="shared" si="8"/>
        <v/>
      </c>
      <c r="T51" s="209" t="str">
        <f t="shared" si="9"/>
        <v/>
      </c>
      <c r="U51" s="209" t="str">
        <f t="shared" si="10"/>
        <v/>
      </c>
      <c r="V51" s="209" t="str">
        <f t="shared" si="11"/>
        <v/>
      </c>
      <c r="W51" s="209" t="str">
        <f t="shared" si="12"/>
        <v/>
      </c>
      <c r="X51" s="209" t="str">
        <f t="shared" si="13"/>
        <v/>
      </c>
      <c r="Y51" s="209" t="str">
        <f t="shared" si="14"/>
        <v/>
      </c>
      <c r="Z51" s="209" t="str">
        <f t="shared" si="15"/>
        <v/>
      </c>
      <c r="AA51" s="209" t="str">
        <f t="shared" si="16"/>
        <v/>
      </c>
      <c r="AB51" s="209" t="str">
        <f t="shared" si="17"/>
        <v/>
      </c>
      <c r="AC51" s="209" t="str">
        <f t="shared" si="18"/>
        <v/>
      </c>
      <c r="AD51" s="209" t="str">
        <f t="shared" si="19"/>
        <v/>
      </c>
      <c r="AE51" s="209" t="str">
        <f t="shared" si="20"/>
        <v/>
      </c>
      <c r="AF51" s="209" t="str">
        <f t="shared" si="21"/>
        <v/>
      </c>
      <c r="AG51" s="209" t="str">
        <f t="shared" si="22"/>
        <v/>
      </c>
      <c r="AH51" s="209" t="str">
        <f t="shared" si="23"/>
        <v/>
      </c>
      <c r="AI51" s="209" t="str">
        <f t="shared" si="24"/>
        <v/>
      </c>
      <c r="AJ51" s="209" t="str">
        <f t="shared" si="25"/>
        <v/>
      </c>
      <c r="AK51" s="209" t="str">
        <f t="shared" si="26"/>
        <v/>
      </c>
      <c r="AL51" s="209" t="str">
        <f t="shared" si="27"/>
        <v/>
      </c>
      <c r="AM51" s="209" t="str">
        <f t="shared" si="28"/>
        <v/>
      </c>
      <c r="AN51" s="209" t="str">
        <f t="shared" si="29"/>
        <v/>
      </c>
    </row>
    <row r="52" spans="1:40" ht="13.5" customHeight="1" x14ac:dyDescent="0.2">
      <c r="A52" s="669"/>
      <c r="B52" s="666"/>
      <c r="C52" s="663"/>
      <c r="D52" s="704"/>
      <c r="E52" s="706"/>
      <c r="F52" s="321"/>
      <c r="G52" s="322"/>
      <c r="H52" s="323"/>
      <c r="I52" s="324"/>
      <c r="J52" s="1"/>
      <c r="K52" s="208" t="str">
        <f t="shared" si="0"/>
        <v/>
      </c>
      <c r="L52" s="209" t="str">
        <f t="shared" si="1"/>
        <v/>
      </c>
      <c r="M52" s="209" t="str">
        <f t="shared" si="2"/>
        <v/>
      </c>
      <c r="N52" s="209" t="str">
        <f t="shared" si="3"/>
        <v/>
      </c>
      <c r="O52" s="209" t="str">
        <f t="shared" si="4"/>
        <v/>
      </c>
      <c r="P52" s="209" t="str">
        <f t="shared" si="5"/>
        <v/>
      </c>
      <c r="Q52" s="209" t="str">
        <f t="shared" si="6"/>
        <v/>
      </c>
      <c r="R52" s="209" t="str">
        <f t="shared" si="7"/>
        <v/>
      </c>
      <c r="S52" s="209" t="str">
        <f t="shared" si="8"/>
        <v/>
      </c>
      <c r="T52" s="209" t="str">
        <f t="shared" si="9"/>
        <v/>
      </c>
      <c r="U52" s="209" t="str">
        <f t="shared" si="10"/>
        <v/>
      </c>
      <c r="V52" s="209" t="str">
        <f t="shared" si="11"/>
        <v/>
      </c>
      <c r="W52" s="209" t="str">
        <f t="shared" si="12"/>
        <v/>
      </c>
      <c r="X52" s="209" t="str">
        <f t="shared" si="13"/>
        <v/>
      </c>
      <c r="Y52" s="209" t="str">
        <f t="shared" si="14"/>
        <v/>
      </c>
      <c r="Z52" s="209" t="str">
        <f t="shared" si="15"/>
        <v/>
      </c>
      <c r="AA52" s="209" t="str">
        <f t="shared" si="16"/>
        <v/>
      </c>
      <c r="AB52" s="209" t="str">
        <f t="shared" si="17"/>
        <v/>
      </c>
      <c r="AC52" s="209" t="str">
        <f t="shared" si="18"/>
        <v/>
      </c>
      <c r="AD52" s="209" t="str">
        <f t="shared" si="19"/>
        <v/>
      </c>
      <c r="AE52" s="209" t="str">
        <f t="shared" si="20"/>
        <v/>
      </c>
      <c r="AF52" s="209" t="str">
        <f t="shared" si="21"/>
        <v/>
      </c>
      <c r="AG52" s="209" t="str">
        <f t="shared" si="22"/>
        <v/>
      </c>
      <c r="AH52" s="209" t="str">
        <f t="shared" si="23"/>
        <v/>
      </c>
      <c r="AI52" s="209" t="str">
        <f t="shared" si="24"/>
        <v/>
      </c>
      <c r="AJ52" s="209" t="str">
        <f t="shared" si="25"/>
        <v/>
      </c>
      <c r="AK52" s="209" t="str">
        <f t="shared" si="26"/>
        <v/>
      </c>
      <c r="AL52" s="209" t="str">
        <f t="shared" si="27"/>
        <v/>
      </c>
      <c r="AM52" s="209" t="str">
        <f t="shared" si="28"/>
        <v/>
      </c>
      <c r="AN52" s="209" t="str">
        <f t="shared" si="29"/>
        <v/>
      </c>
    </row>
    <row r="53" spans="1:40" ht="13.5" customHeight="1" thickBot="1" x14ac:dyDescent="0.25">
      <c r="A53" s="670"/>
      <c r="B53" s="667"/>
      <c r="C53" s="664"/>
      <c r="D53" s="709"/>
      <c r="E53" s="711"/>
      <c r="F53" s="325"/>
      <c r="G53" s="326"/>
      <c r="H53" s="327"/>
      <c r="I53" s="328"/>
      <c r="J53" s="1"/>
      <c r="K53" s="208" t="str">
        <f t="shared" si="0"/>
        <v/>
      </c>
      <c r="L53" s="209" t="str">
        <f t="shared" si="1"/>
        <v/>
      </c>
      <c r="M53" s="209" t="str">
        <f t="shared" si="2"/>
        <v/>
      </c>
      <c r="N53" s="209" t="str">
        <f t="shared" si="3"/>
        <v/>
      </c>
      <c r="O53" s="209" t="str">
        <f t="shared" si="4"/>
        <v/>
      </c>
      <c r="P53" s="209" t="str">
        <f t="shared" si="5"/>
        <v/>
      </c>
      <c r="Q53" s="209" t="str">
        <f t="shared" si="6"/>
        <v/>
      </c>
      <c r="R53" s="209" t="str">
        <f t="shared" si="7"/>
        <v/>
      </c>
      <c r="S53" s="209" t="str">
        <f t="shared" si="8"/>
        <v/>
      </c>
      <c r="T53" s="209" t="str">
        <f t="shared" si="9"/>
        <v/>
      </c>
      <c r="U53" s="209" t="str">
        <f t="shared" si="10"/>
        <v/>
      </c>
      <c r="V53" s="209" t="str">
        <f t="shared" si="11"/>
        <v/>
      </c>
      <c r="W53" s="209" t="str">
        <f t="shared" si="12"/>
        <v/>
      </c>
      <c r="X53" s="209" t="str">
        <f t="shared" si="13"/>
        <v/>
      </c>
      <c r="Y53" s="209" t="str">
        <f t="shared" si="14"/>
        <v/>
      </c>
      <c r="Z53" s="209" t="str">
        <f t="shared" si="15"/>
        <v/>
      </c>
      <c r="AA53" s="209" t="str">
        <f t="shared" si="16"/>
        <v/>
      </c>
      <c r="AB53" s="209" t="str">
        <f t="shared" si="17"/>
        <v/>
      </c>
      <c r="AC53" s="209" t="str">
        <f t="shared" si="18"/>
        <v/>
      </c>
      <c r="AD53" s="209" t="str">
        <f t="shared" si="19"/>
        <v/>
      </c>
      <c r="AE53" s="209" t="str">
        <f t="shared" si="20"/>
        <v/>
      </c>
      <c r="AF53" s="209" t="str">
        <f t="shared" si="21"/>
        <v/>
      </c>
      <c r="AG53" s="209" t="str">
        <f t="shared" si="22"/>
        <v/>
      </c>
      <c r="AH53" s="209" t="str">
        <f t="shared" si="23"/>
        <v/>
      </c>
      <c r="AI53" s="209" t="str">
        <f t="shared" si="24"/>
        <v/>
      </c>
      <c r="AJ53" s="209" t="str">
        <f t="shared" si="25"/>
        <v/>
      </c>
      <c r="AK53" s="209" t="str">
        <f t="shared" si="26"/>
        <v/>
      </c>
      <c r="AL53" s="209" t="str">
        <f t="shared" si="27"/>
        <v/>
      </c>
      <c r="AM53" s="209" t="str">
        <f t="shared" si="28"/>
        <v/>
      </c>
      <c r="AN53" s="209" t="str">
        <f t="shared" si="29"/>
        <v/>
      </c>
    </row>
    <row r="54" spans="1:40" ht="13.5" customHeight="1" x14ac:dyDescent="0.2">
      <c r="A54" s="672"/>
      <c r="B54" s="673"/>
      <c r="C54" s="674"/>
      <c r="D54" s="708"/>
      <c r="E54" s="710"/>
      <c r="F54" s="329"/>
      <c r="G54" s="330"/>
      <c r="H54" s="331"/>
      <c r="I54" s="332"/>
      <c r="J54" s="1"/>
      <c r="K54" s="208" t="str">
        <f t="shared" si="0"/>
        <v/>
      </c>
      <c r="L54" s="209" t="str">
        <f t="shared" si="1"/>
        <v/>
      </c>
      <c r="M54" s="209" t="str">
        <f t="shared" si="2"/>
        <v/>
      </c>
      <c r="N54" s="209" t="str">
        <f t="shared" si="3"/>
        <v/>
      </c>
      <c r="O54" s="209" t="str">
        <f t="shared" si="4"/>
        <v/>
      </c>
      <c r="P54" s="209" t="str">
        <f t="shared" si="5"/>
        <v/>
      </c>
      <c r="Q54" s="209" t="str">
        <f t="shared" si="6"/>
        <v/>
      </c>
      <c r="R54" s="209" t="str">
        <f t="shared" si="7"/>
        <v/>
      </c>
      <c r="S54" s="209" t="str">
        <f t="shared" si="8"/>
        <v/>
      </c>
      <c r="T54" s="209" t="str">
        <f t="shared" si="9"/>
        <v/>
      </c>
      <c r="U54" s="209" t="str">
        <f t="shared" si="10"/>
        <v/>
      </c>
      <c r="V54" s="209" t="str">
        <f t="shared" si="11"/>
        <v/>
      </c>
      <c r="W54" s="209" t="str">
        <f t="shared" si="12"/>
        <v/>
      </c>
      <c r="X54" s="209" t="str">
        <f t="shared" si="13"/>
        <v/>
      </c>
      <c r="Y54" s="209" t="str">
        <f t="shared" si="14"/>
        <v/>
      </c>
      <c r="Z54" s="209" t="str">
        <f t="shared" si="15"/>
        <v/>
      </c>
      <c r="AA54" s="209" t="str">
        <f t="shared" si="16"/>
        <v/>
      </c>
      <c r="AB54" s="209" t="str">
        <f t="shared" si="17"/>
        <v/>
      </c>
      <c r="AC54" s="209" t="str">
        <f t="shared" si="18"/>
        <v/>
      </c>
      <c r="AD54" s="209" t="str">
        <f t="shared" si="19"/>
        <v/>
      </c>
      <c r="AE54" s="209" t="str">
        <f t="shared" si="20"/>
        <v/>
      </c>
      <c r="AF54" s="209" t="str">
        <f t="shared" si="21"/>
        <v/>
      </c>
      <c r="AG54" s="209" t="str">
        <f t="shared" si="22"/>
        <v/>
      </c>
      <c r="AH54" s="209" t="str">
        <f t="shared" si="23"/>
        <v/>
      </c>
      <c r="AI54" s="209" t="str">
        <f t="shared" si="24"/>
        <v/>
      </c>
      <c r="AJ54" s="209" t="str">
        <f t="shared" si="25"/>
        <v/>
      </c>
      <c r="AK54" s="209" t="str">
        <f t="shared" si="26"/>
        <v/>
      </c>
      <c r="AL54" s="209" t="str">
        <f t="shared" si="27"/>
        <v/>
      </c>
      <c r="AM54" s="209" t="str">
        <f t="shared" si="28"/>
        <v/>
      </c>
      <c r="AN54" s="209" t="str">
        <f t="shared" si="29"/>
        <v/>
      </c>
    </row>
    <row r="55" spans="1:40" ht="13.5" customHeight="1" x14ac:dyDescent="0.2">
      <c r="A55" s="669"/>
      <c r="B55" s="666"/>
      <c r="C55" s="663"/>
      <c r="D55" s="704"/>
      <c r="E55" s="706"/>
      <c r="F55" s="321"/>
      <c r="G55" s="322"/>
      <c r="H55" s="323"/>
      <c r="I55" s="324"/>
      <c r="J55" s="1"/>
      <c r="K55" s="208" t="str">
        <f t="shared" si="0"/>
        <v/>
      </c>
      <c r="L55" s="209" t="str">
        <f t="shared" si="1"/>
        <v/>
      </c>
      <c r="M55" s="209" t="str">
        <f t="shared" si="2"/>
        <v/>
      </c>
      <c r="N55" s="209" t="str">
        <f t="shared" si="3"/>
        <v/>
      </c>
      <c r="O55" s="209" t="str">
        <f t="shared" si="4"/>
        <v/>
      </c>
      <c r="P55" s="209" t="str">
        <f t="shared" si="5"/>
        <v/>
      </c>
      <c r="Q55" s="209" t="str">
        <f t="shared" si="6"/>
        <v/>
      </c>
      <c r="R55" s="209" t="str">
        <f t="shared" si="7"/>
        <v/>
      </c>
      <c r="S55" s="209" t="str">
        <f t="shared" si="8"/>
        <v/>
      </c>
      <c r="T55" s="209" t="str">
        <f t="shared" si="9"/>
        <v/>
      </c>
      <c r="U55" s="209" t="str">
        <f t="shared" si="10"/>
        <v/>
      </c>
      <c r="V55" s="209" t="str">
        <f t="shared" si="11"/>
        <v/>
      </c>
      <c r="W55" s="209" t="str">
        <f t="shared" si="12"/>
        <v/>
      </c>
      <c r="X55" s="209" t="str">
        <f t="shared" si="13"/>
        <v/>
      </c>
      <c r="Y55" s="209" t="str">
        <f t="shared" si="14"/>
        <v/>
      </c>
      <c r="Z55" s="209" t="str">
        <f t="shared" si="15"/>
        <v/>
      </c>
      <c r="AA55" s="209" t="str">
        <f t="shared" si="16"/>
        <v/>
      </c>
      <c r="AB55" s="209" t="str">
        <f t="shared" si="17"/>
        <v/>
      </c>
      <c r="AC55" s="209" t="str">
        <f t="shared" si="18"/>
        <v/>
      </c>
      <c r="AD55" s="209" t="str">
        <f t="shared" si="19"/>
        <v/>
      </c>
      <c r="AE55" s="209" t="str">
        <f t="shared" si="20"/>
        <v/>
      </c>
      <c r="AF55" s="209" t="str">
        <f t="shared" si="21"/>
        <v/>
      </c>
      <c r="AG55" s="209" t="str">
        <f t="shared" si="22"/>
        <v/>
      </c>
      <c r="AH55" s="209" t="str">
        <f t="shared" si="23"/>
        <v/>
      </c>
      <c r="AI55" s="209" t="str">
        <f t="shared" si="24"/>
        <v/>
      </c>
      <c r="AJ55" s="209" t="str">
        <f t="shared" si="25"/>
        <v/>
      </c>
      <c r="AK55" s="209" t="str">
        <f t="shared" si="26"/>
        <v/>
      </c>
      <c r="AL55" s="209" t="str">
        <f t="shared" si="27"/>
        <v/>
      </c>
      <c r="AM55" s="209" t="str">
        <f t="shared" si="28"/>
        <v/>
      </c>
      <c r="AN55" s="209" t="str">
        <f t="shared" si="29"/>
        <v/>
      </c>
    </row>
    <row r="56" spans="1:40" ht="13.5" customHeight="1" x14ac:dyDescent="0.2">
      <c r="A56" s="669"/>
      <c r="B56" s="666"/>
      <c r="C56" s="663"/>
      <c r="D56" s="704"/>
      <c r="E56" s="706"/>
      <c r="F56" s="321"/>
      <c r="G56" s="322"/>
      <c r="H56" s="323"/>
      <c r="I56" s="324"/>
      <c r="J56" s="1"/>
      <c r="K56" s="208" t="str">
        <f t="shared" si="0"/>
        <v/>
      </c>
      <c r="L56" s="209" t="str">
        <f t="shared" si="1"/>
        <v/>
      </c>
      <c r="M56" s="209" t="str">
        <f t="shared" si="2"/>
        <v/>
      </c>
      <c r="N56" s="209" t="str">
        <f t="shared" si="3"/>
        <v/>
      </c>
      <c r="O56" s="209" t="str">
        <f t="shared" si="4"/>
        <v/>
      </c>
      <c r="P56" s="209" t="str">
        <f t="shared" si="5"/>
        <v/>
      </c>
      <c r="Q56" s="209" t="str">
        <f t="shared" si="6"/>
        <v/>
      </c>
      <c r="R56" s="209" t="str">
        <f t="shared" si="7"/>
        <v/>
      </c>
      <c r="S56" s="209" t="str">
        <f t="shared" si="8"/>
        <v/>
      </c>
      <c r="T56" s="209" t="str">
        <f t="shared" si="9"/>
        <v/>
      </c>
      <c r="U56" s="209" t="str">
        <f t="shared" si="10"/>
        <v/>
      </c>
      <c r="V56" s="209" t="str">
        <f t="shared" si="11"/>
        <v/>
      </c>
      <c r="W56" s="209" t="str">
        <f t="shared" si="12"/>
        <v/>
      </c>
      <c r="X56" s="209" t="str">
        <f t="shared" si="13"/>
        <v/>
      </c>
      <c r="Y56" s="209" t="str">
        <f t="shared" si="14"/>
        <v/>
      </c>
      <c r="Z56" s="209" t="str">
        <f t="shared" si="15"/>
        <v/>
      </c>
      <c r="AA56" s="209" t="str">
        <f t="shared" si="16"/>
        <v/>
      </c>
      <c r="AB56" s="209" t="str">
        <f t="shared" si="17"/>
        <v/>
      </c>
      <c r="AC56" s="209" t="str">
        <f t="shared" si="18"/>
        <v/>
      </c>
      <c r="AD56" s="209" t="str">
        <f t="shared" si="19"/>
        <v/>
      </c>
      <c r="AE56" s="209" t="str">
        <f t="shared" si="20"/>
        <v/>
      </c>
      <c r="AF56" s="209" t="str">
        <f t="shared" si="21"/>
        <v/>
      </c>
      <c r="AG56" s="209" t="str">
        <f t="shared" si="22"/>
        <v/>
      </c>
      <c r="AH56" s="209" t="str">
        <f t="shared" si="23"/>
        <v/>
      </c>
      <c r="AI56" s="209" t="str">
        <f t="shared" si="24"/>
        <v/>
      </c>
      <c r="AJ56" s="209" t="str">
        <f t="shared" si="25"/>
        <v/>
      </c>
      <c r="AK56" s="209" t="str">
        <f t="shared" si="26"/>
        <v/>
      </c>
      <c r="AL56" s="209" t="str">
        <f t="shared" si="27"/>
        <v/>
      </c>
      <c r="AM56" s="209" t="str">
        <f t="shared" si="28"/>
        <v/>
      </c>
      <c r="AN56" s="209" t="str">
        <f t="shared" si="29"/>
        <v/>
      </c>
    </row>
    <row r="57" spans="1:40" ht="13.5" customHeight="1" x14ac:dyDescent="0.2">
      <c r="A57" s="669"/>
      <c r="B57" s="666"/>
      <c r="C57" s="663"/>
      <c r="D57" s="704"/>
      <c r="E57" s="706"/>
      <c r="F57" s="321"/>
      <c r="G57" s="322"/>
      <c r="H57" s="323"/>
      <c r="I57" s="324"/>
      <c r="J57" s="1"/>
      <c r="K57" s="208" t="str">
        <f t="shared" si="0"/>
        <v/>
      </c>
      <c r="L57" s="209" t="str">
        <f t="shared" si="1"/>
        <v/>
      </c>
      <c r="M57" s="209" t="str">
        <f t="shared" si="2"/>
        <v/>
      </c>
      <c r="N57" s="209" t="str">
        <f t="shared" si="3"/>
        <v/>
      </c>
      <c r="O57" s="209" t="str">
        <f t="shared" si="4"/>
        <v/>
      </c>
      <c r="P57" s="209" t="str">
        <f t="shared" si="5"/>
        <v/>
      </c>
      <c r="Q57" s="209" t="str">
        <f t="shared" si="6"/>
        <v/>
      </c>
      <c r="R57" s="209" t="str">
        <f t="shared" si="7"/>
        <v/>
      </c>
      <c r="S57" s="209" t="str">
        <f t="shared" si="8"/>
        <v/>
      </c>
      <c r="T57" s="209" t="str">
        <f t="shared" si="9"/>
        <v/>
      </c>
      <c r="U57" s="209" t="str">
        <f t="shared" si="10"/>
        <v/>
      </c>
      <c r="V57" s="209" t="str">
        <f t="shared" si="11"/>
        <v/>
      </c>
      <c r="W57" s="209" t="str">
        <f t="shared" si="12"/>
        <v/>
      </c>
      <c r="X57" s="209" t="str">
        <f t="shared" si="13"/>
        <v/>
      </c>
      <c r="Y57" s="209" t="str">
        <f t="shared" si="14"/>
        <v/>
      </c>
      <c r="Z57" s="209" t="str">
        <f t="shared" si="15"/>
        <v/>
      </c>
      <c r="AA57" s="209" t="str">
        <f t="shared" si="16"/>
        <v/>
      </c>
      <c r="AB57" s="209" t="str">
        <f t="shared" si="17"/>
        <v/>
      </c>
      <c r="AC57" s="209" t="str">
        <f t="shared" si="18"/>
        <v/>
      </c>
      <c r="AD57" s="209" t="str">
        <f t="shared" si="19"/>
        <v/>
      </c>
      <c r="AE57" s="209" t="str">
        <f t="shared" si="20"/>
        <v/>
      </c>
      <c r="AF57" s="209" t="str">
        <f t="shared" si="21"/>
        <v/>
      </c>
      <c r="AG57" s="209" t="str">
        <f t="shared" si="22"/>
        <v/>
      </c>
      <c r="AH57" s="209" t="str">
        <f t="shared" si="23"/>
        <v/>
      </c>
      <c r="AI57" s="209" t="str">
        <f t="shared" si="24"/>
        <v/>
      </c>
      <c r="AJ57" s="209" t="str">
        <f t="shared" si="25"/>
        <v/>
      </c>
      <c r="AK57" s="209" t="str">
        <f t="shared" si="26"/>
        <v/>
      </c>
      <c r="AL57" s="209" t="str">
        <f t="shared" si="27"/>
        <v/>
      </c>
      <c r="AM57" s="209" t="str">
        <f t="shared" si="28"/>
        <v/>
      </c>
      <c r="AN57" s="209" t="str">
        <f t="shared" si="29"/>
        <v/>
      </c>
    </row>
    <row r="58" spans="1:40" ht="13.5" customHeight="1" x14ac:dyDescent="0.2">
      <c r="A58" s="669"/>
      <c r="B58" s="666"/>
      <c r="C58" s="663"/>
      <c r="D58" s="704"/>
      <c r="E58" s="706"/>
      <c r="F58" s="321"/>
      <c r="G58" s="322"/>
      <c r="H58" s="323"/>
      <c r="I58" s="324"/>
      <c r="J58" s="1"/>
      <c r="K58" s="208" t="str">
        <f t="shared" si="0"/>
        <v/>
      </c>
      <c r="L58" s="209" t="str">
        <f t="shared" si="1"/>
        <v/>
      </c>
      <c r="M58" s="209" t="str">
        <f t="shared" si="2"/>
        <v/>
      </c>
      <c r="N58" s="209" t="str">
        <f t="shared" si="3"/>
        <v/>
      </c>
      <c r="O58" s="209" t="str">
        <f t="shared" si="4"/>
        <v/>
      </c>
      <c r="P58" s="209" t="str">
        <f t="shared" si="5"/>
        <v/>
      </c>
      <c r="Q58" s="209" t="str">
        <f t="shared" si="6"/>
        <v/>
      </c>
      <c r="R58" s="209" t="str">
        <f t="shared" si="7"/>
        <v/>
      </c>
      <c r="S58" s="209" t="str">
        <f t="shared" si="8"/>
        <v/>
      </c>
      <c r="T58" s="209" t="str">
        <f t="shared" si="9"/>
        <v/>
      </c>
      <c r="U58" s="209" t="str">
        <f t="shared" si="10"/>
        <v/>
      </c>
      <c r="V58" s="209" t="str">
        <f t="shared" si="11"/>
        <v/>
      </c>
      <c r="W58" s="209" t="str">
        <f t="shared" si="12"/>
        <v/>
      </c>
      <c r="X58" s="209" t="str">
        <f t="shared" si="13"/>
        <v/>
      </c>
      <c r="Y58" s="209" t="str">
        <f t="shared" si="14"/>
        <v/>
      </c>
      <c r="Z58" s="209" t="str">
        <f t="shared" si="15"/>
        <v/>
      </c>
      <c r="AA58" s="209" t="str">
        <f t="shared" si="16"/>
        <v/>
      </c>
      <c r="AB58" s="209" t="str">
        <f t="shared" si="17"/>
        <v/>
      </c>
      <c r="AC58" s="209" t="str">
        <f t="shared" si="18"/>
        <v/>
      </c>
      <c r="AD58" s="209" t="str">
        <f t="shared" si="19"/>
        <v/>
      </c>
      <c r="AE58" s="209" t="str">
        <f t="shared" si="20"/>
        <v/>
      </c>
      <c r="AF58" s="209" t="str">
        <f t="shared" si="21"/>
        <v/>
      </c>
      <c r="AG58" s="209" t="str">
        <f t="shared" si="22"/>
        <v/>
      </c>
      <c r="AH58" s="209" t="str">
        <f t="shared" si="23"/>
        <v/>
      </c>
      <c r="AI58" s="209" t="str">
        <f t="shared" si="24"/>
        <v/>
      </c>
      <c r="AJ58" s="209" t="str">
        <f t="shared" si="25"/>
        <v/>
      </c>
      <c r="AK58" s="209" t="str">
        <f t="shared" si="26"/>
        <v/>
      </c>
      <c r="AL58" s="209" t="str">
        <f t="shared" si="27"/>
        <v/>
      </c>
      <c r="AM58" s="209" t="str">
        <f t="shared" si="28"/>
        <v/>
      </c>
      <c r="AN58" s="209" t="str">
        <f t="shared" si="29"/>
        <v/>
      </c>
    </row>
    <row r="59" spans="1:40" ht="13.5" customHeight="1" thickBot="1" x14ac:dyDescent="0.25">
      <c r="A59" s="670"/>
      <c r="B59" s="667"/>
      <c r="C59" s="664"/>
      <c r="D59" s="709"/>
      <c r="E59" s="711"/>
      <c r="F59" s="325"/>
      <c r="G59" s="326"/>
      <c r="H59" s="327"/>
      <c r="I59" s="328"/>
      <c r="J59" s="1"/>
      <c r="K59" s="208" t="str">
        <f t="shared" si="0"/>
        <v/>
      </c>
      <c r="L59" s="209" t="str">
        <f t="shared" si="1"/>
        <v/>
      </c>
      <c r="M59" s="209" t="str">
        <f t="shared" si="2"/>
        <v/>
      </c>
      <c r="N59" s="209" t="str">
        <f t="shared" si="3"/>
        <v/>
      </c>
      <c r="O59" s="209" t="str">
        <f t="shared" si="4"/>
        <v/>
      </c>
      <c r="P59" s="209" t="str">
        <f t="shared" si="5"/>
        <v/>
      </c>
      <c r="Q59" s="209" t="str">
        <f t="shared" si="6"/>
        <v/>
      </c>
      <c r="R59" s="209" t="str">
        <f t="shared" si="7"/>
        <v/>
      </c>
      <c r="S59" s="209" t="str">
        <f t="shared" si="8"/>
        <v/>
      </c>
      <c r="T59" s="209" t="str">
        <f t="shared" si="9"/>
        <v/>
      </c>
      <c r="U59" s="209" t="str">
        <f t="shared" si="10"/>
        <v/>
      </c>
      <c r="V59" s="209" t="str">
        <f t="shared" si="11"/>
        <v/>
      </c>
      <c r="W59" s="209" t="str">
        <f t="shared" si="12"/>
        <v/>
      </c>
      <c r="X59" s="209" t="str">
        <f t="shared" si="13"/>
        <v/>
      </c>
      <c r="Y59" s="209" t="str">
        <f t="shared" si="14"/>
        <v/>
      </c>
      <c r="Z59" s="209" t="str">
        <f t="shared" si="15"/>
        <v/>
      </c>
      <c r="AA59" s="209" t="str">
        <f t="shared" si="16"/>
        <v/>
      </c>
      <c r="AB59" s="209" t="str">
        <f t="shared" si="17"/>
        <v/>
      </c>
      <c r="AC59" s="209" t="str">
        <f t="shared" si="18"/>
        <v/>
      </c>
      <c r="AD59" s="209" t="str">
        <f t="shared" si="19"/>
        <v/>
      </c>
      <c r="AE59" s="209" t="str">
        <f t="shared" si="20"/>
        <v/>
      </c>
      <c r="AF59" s="209" t="str">
        <f t="shared" si="21"/>
        <v/>
      </c>
      <c r="AG59" s="209" t="str">
        <f t="shared" si="22"/>
        <v/>
      </c>
      <c r="AH59" s="209" t="str">
        <f t="shared" si="23"/>
        <v/>
      </c>
      <c r="AI59" s="209" t="str">
        <f t="shared" si="24"/>
        <v/>
      </c>
      <c r="AJ59" s="209" t="str">
        <f t="shared" si="25"/>
        <v/>
      </c>
      <c r="AK59" s="209" t="str">
        <f t="shared" si="26"/>
        <v/>
      </c>
      <c r="AL59" s="209" t="str">
        <f t="shared" si="27"/>
        <v/>
      </c>
      <c r="AM59" s="209" t="str">
        <f t="shared" si="28"/>
        <v/>
      </c>
      <c r="AN59" s="209" t="str">
        <f t="shared" si="29"/>
        <v/>
      </c>
    </row>
    <row r="60" spans="1:40" ht="13.5" customHeight="1" x14ac:dyDescent="0.2">
      <c r="A60" s="672"/>
      <c r="B60" s="673"/>
      <c r="C60" s="674"/>
      <c r="D60" s="708"/>
      <c r="E60" s="710"/>
      <c r="F60" s="329"/>
      <c r="G60" s="330"/>
      <c r="H60" s="331"/>
      <c r="I60" s="332"/>
      <c r="J60" s="1"/>
      <c r="K60" s="208" t="str">
        <f t="shared" si="0"/>
        <v/>
      </c>
      <c r="L60" s="209" t="str">
        <f t="shared" si="1"/>
        <v/>
      </c>
      <c r="M60" s="209" t="str">
        <f t="shared" si="2"/>
        <v/>
      </c>
      <c r="N60" s="209" t="str">
        <f t="shared" si="3"/>
        <v/>
      </c>
      <c r="O60" s="209" t="str">
        <f t="shared" si="4"/>
        <v/>
      </c>
      <c r="P60" s="209" t="str">
        <f t="shared" si="5"/>
        <v/>
      </c>
      <c r="Q60" s="209" t="str">
        <f t="shared" si="6"/>
        <v/>
      </c>
      <c r="R60" s="209" t="str">
        <f t="shared" si="7"/>
        <v/>
      </c>
      <c r="S60" s="209" t="str">
        <f t="shared" si="8"/>
        <v/>
      </c>
      <c r="T60" s="209" t="str">
        <f t="shared" si="9"/>
        <v/>
      </c>
      <c r="U60" s="209" t="str">
        <f t="shared" si="10"/>
        <v/>
      </c>
      <c r="V60" s="209" t="str">
        <f t="shared" si="11"/>
        <v/>
      </c>
      <c r="W60" s="209" t="str">
        <f t="shared" si="12"/>
        <v/>
      </c>
      <c r="X60" s="209" t="str">
        <f t="shared" si="13"/>
        <v/>
      </c>
      <c r="Y60" s="209" t="str">
        <f t="shared" si="14"/>
        <v/>
      </c>
      <c r="Z60" s="209" t="str">
        <f t="shared" si="15"/>
        <v/>
      </c>
      <c r="AA60" s="209" t="str">
        <f t="shared" si="16"/>
        <v/>
      </c>
      <c r="AB60" s="209" t="str">
        <f t="shared" si="17"/>
        <v/>
      </c>
      <c r="AC60" s="209" t="str">
        <f t="shared" si="18"/>
        <v/>
      </c>
      <c r="AD60" s="209" t="str">
        <f t="shared" si="19"/>
        <v/>
      </c>
      <c r="AE60" s="209" t="str">
        <f t="shared" si="20"/>
        <v/>
      </c>
      <c r="AF60" s="209" t="str">
        <f t="shared" si="21"/>
        <v/>
      </c>
      <c r="AG60" s="209" t="str">
        <f t="shared" si="22"/>
        <v/>
      </c>
      <c r="AH60" s="209" t="str">
        <f t="shared" si="23"/>
        <v/>
      </c>
      <c r="AI60" s="209" t="str">
        <f t="shared" si="24"/>
        <v/>
      </c>
      <c r="AJ60" s="209" t="str">
        <f t="shared" si="25"/>
        <v/>
      </c>
      <c r="AK60" s="209" t="str">
        <f t="shared" si="26"/>
        <v/>
      </c>
      <c r="AL60" s="209" t="str">
        <f t="shared" si="27"/>
        <v/>
      </c>
      <c r="AM60" s="209" t="str">
        <f t="shared" si="28"/>
        <v/>
      </c>
      <c r="AN60" s="209" t="str">
        <f t="shared" si="29"/>
        <v/>
      </c>
    </row>
    <row r="61" spans="1:40" ht="12.75" x14ac:dyDescent="0.2">
      <c r="A61" s="669"/>
      <c r="B61" s="666"/>
      <c r="C61" s="663"/>
      <c r="D61" s="704"/>
      <c r="E61" s="706"/>
      <c r="F61" s="321"/>
      <c r="G61" s="322"/>
      <c r="H61" s="323"/>
      <c r="I61" s="324"/>
      <c r="J61" s="1"/>
      <c r="K61" s="208" t="str">
        <f t="shared" si="0"/>
        <v/>
      </c>
      <c r="L61" s="209" t="str">
        <f t="shared" si="1"/>
        <v/>
      </c>
      <c r="M61" s="209" t="str">
        <f t="shared" si="2"/>
        <v/>
      </c>
      <c r="N61" s="209" t="str">
        <f t="shared" si="3"/>
        <v/>
      </c>
      <c r="O61" s="209" t="str">
        <f t="shared" si="4"/>
        <v/>
      </c>
      <c r="P61" s="209" t="str">
        <f t="shared" si="5"/>
        <v/>
      </c>
      <c r="Q61" s="209" t="str">
        <f t="shared" si="6"/>
        <v/>
      </c>
      <c r="R61" s="209" t="str">
        <f t="shared" si="7"/>
        <v/>
      </c>
      <c r="S61" s="209" t="str">
        <f t="shared" si="8"/>
        <v/>
      </c>
      <c r="T61" s="209" t="str">
        <f t="shared" si="9"/>
        <v/>
      </c>
      <c r="U61" s="209" t="str">
        <f t="shared" si="10"/>
        <v/>
      </c>
      <c r="V61" s="209" t="str">
        <f t="shared" si="11"/>
        <v/>
      </c>
      <c r="W61" s="209" t="str">
        <f t="shared" si="12"/>
        <v/>
      </c>
      <c r="X61" s="209" t="str">
        <f t="shared" si="13"/>
        <v/>
      </c>
      <c r="Y61" s="209" t="str">
        <f t="shared" si="14"/>
        <v/>
      </c>
      <c r="Z61" s="209" t="str">
        <f t="shared" si="15"/>
        <v/>
      </c>
      <c r="AA61" s="209" t="str">
        <f t="shared" si="16"/>
        <v/>
      </c>
      <c r="AB61" s="209" t="str">
        <f t="shared" si="17"/>
        <v/>
      </c>
      <c r="AC61" s="209" t="str">
        <f t="shared" si="18"/>
        <v/>
      </c>
      <c r="AD61" s="209" t="str">
        <f t="shared" si="19"/>
        <v/>
      </c>
      <c r="AE61" s="209" t="str">
        <f t="shared" si="20"/>
        <v/>
      </c>
      <c r="AF61" s="209" t="str">
        <f t="shared" si="21"/>
        <v/>
      </c>
      <c r="AG61" s="209" t="str">
        <f t="shared" si="22"/>
        <v/>
      </c>
      <c r="AH61" s="209" t="str">
        <f t="shared" si="23"/>
        <v/>
      </c>
      <c r="AI61" s="209" t="str">
        <f t="shared" si="24"/>
        <v/>
      </c>
      <c r="AJ61" s="209" t="str">
        <f t="shared" si="25"/>
        <v/>
      </c>
      <c r="AK61" s="209" t="str">
        <f t="shared" si="26"/>
        <v/>
      </c>
      <c r="AL61" s="209" t="str">
        <f t="shared" si="27"/>
        <v/>
      </c>
      <c r="AM61" s="209" t="str">
        <f t="shared" si="28"/>
        <v/>
      </c>
      <c r="AN61" s="209" t="str">
        <f t="shared" si="29"/>
        <v/>
      </c>
    </row>
    <row r="62" spans="1:40" ht="12.75" x14ac:dyDescent="0.2">
      <c r="A62" s="669"/>
      <c r="B62" s="666"/>
      <c r="C62" s="663"/>
      <c r="D62" s="704"/>
      <c r="E62" s="706"/>
      <c r="F62" s="321"/>
      <c r="G62" s="322"/>
      <c r="H62" s="323"/>
      <c r="I62" s="324"/>
      <c r="J62" s="1"/>
      <c r="K62" s="208" t="str">
        <f t="shared" si="0"/>
        <v/>
      </c>
      <c r="L62" s="209" t="str">
        <f t="shared" si="1"/>
        <v/>
      </c>
      <c r="M62" s="209" t="str">
        <f t="shared" si="2"/>
        <v/>
      </c>
      <c r="N62" s="209" t="str">
        <f t="shared" si="3"/>
        <v/>
      </c>
      <c r="O62" s="209" t="str">
        <f t="shared" si="4"/>
        <v/>
      </c>
      <c r="P62" s="209" t="str">
        <f t="shared" si="5"/>
        <v/>
      </c>
      <c r="Q62" s="209" t="str">
        <f t="shared" si="6"/>
        <v/>
      </c>
      <c r="R62" s="209" t="str">
        <f t="shared" si="7"/>
        <v/>
      </c>
      <c r="S62" s="209" t="str">
        <f t="shared" si="8"/>
        <v/>
      </c>
      <c r="T62" s="209" t="str">
        <f t="shared" si="9"/>
        <v/>
      </c>
      <c r="U62" s="209" t="str">
        <f t="shared" si="10"/>
        <v/>
      </c>
      <c r="V62" s="209" t="str">
        <f t="shared" si="11"/>
        <v/>
      </c>
      <c r="W62" s="209" t="str">
        <f t="shared" si="12"/>
        <v/>
      </c>
      <c r="X62" s="209" t="str">
        <f t="shared" si="13"/>
        <v/>
      </c>
      <c r="Y62" s="209" t="str">
        <f t="shared" si="14"/>
        <v/>
      </c>
      <c r="Z62" s="209" t="str">
        <f t="shared" si="15"/>
        <v/>
      </c>
      <c r="AA62" s="209" t="str">
        <f t="shared" si="16"/>
        <v/>
      </c>
      <c r="AB62" s="209" t="str">
        <f t="shared" si="17"/>
        <v/>
      </c>
      <c r="AC62" s="209" t="str">
        <f t="shared" si="18"/>
        <v/>
      </c>
      <c r="AD62" s="209" t="str">
        <f t="shared" si="19"/>
        <v/>
      </c>
      <c r="AE62" s="209" t="str">
        <f t="shared" si="20"/>
        <v/>
      </c>
      <c r="AF62" s="209" t="str">
        <f t="shared" si="21"/>
        <v/>
      </c>
      <c r="AG62" s="209" t="str">
        <f t="shared" si="22"/>
        <v/>
      </c>
      <c r="AH62" s="209" t="str">
        <f t="shared" si="23"/>
        <v/>
      </c>
      <c r="AI62" s="209" t="str">
        <f t="shared" si="24"/>
        <v/>
      </c>
      <c r="AJ62" s="209" t="str">
        <f t="shared" si="25"/>
        <v/>
      </c>
      <c r="AK62" s="209" t="str">
        <f t="shared" si="26"/>
        <v/>
      </c>
      <c r="AL62" s="209" t="str">
        <f t="shared" si="27"/>
        <v/>
      </c>
      <c r="AM62" s="209" t="str">
        <f t="shared" si="28"/>
        <v/>
      </c>
      <c r="AN62" s="209" t="str">
        <f t="shared" si="29"/>
        <v/>
      </c>
    </row>
    <row r="63" spans="1:40" ht="12.75" x14ac:dyDescent="0.2">
      <c r="A63" s="669"/>
      <c r="B63" s="666"/>
      <c r="C63" s="663"/>
      <c r="D63" s="704"/>
      <c r="E63" s="706"/>
      <c r="F63" s="321"/>
      <c r="G63" s="322"/>
      <c r="H63" s="323"/>
      <c r="I63" s="324"/>
      <c r="J63" s="1"/>
      <c r="K63" s="208" t="str">
        <f t="shared" si="0"/>
        <v/>
      </c>
      <c r="L63" s="209" t="str">
        <f t="shared" si="1"/>
        <v/>
      </c>
      <c r="M63" s="209" t="str">
        <f t="shared" si="2"/>
        <v/>
      </c>
      <c r="N63" s="209" t="str">
        <f t="shared" si="3"/>
        <v/>
      </c>
      <c r="O63" s="209" t="str">
        <f t="shared" si="4"/>
        <v/>
      </c>
      <c r="P63" s="209" t="str">
        <f t="shared" si="5"/>
        <v/>
      </c>
      <c r="Q63" s="209" t="str">
        <f t="shared" si="6"/>
        <v/>
      </c>
      <c r="R63" s="209" t="str">
        <f t="shared" si="7"/>
        <v/>
      </c>
      <c r="S63" s="209" t="str">
        <f t="shared" si="8"/>
        <v/>
      </c>
      <c r="T63" s="209" t="str">
        <f t="shared" si="9"/>
        <v/>
      </c>
      <c r="U63" s="209" t="str">
        <f t="shared" si="10"/>
        <v/>
      </c>
      <c r="V63" s="209" t="str">
        <f t="shared" si="11"/>
        <v/>
      </c>
      <c r="W63" s="209" t="str">
        <f t="shared" si="12"/>
        <v/>
      </c>
      <c r="X63" s="209" t="str">
        <f t="shared" si="13"/>
        <v/>
      </c>
      <c r="Y63" s="209" t="str">
        <f t="shared" si="14"/>
        <v/>
      </c>
      <c r="Z63" s="209" t="str">
        <f t="shared" si="15"/>
        <v/>
      </c>
      <c r="AA63" s="209" t="str">
        <f t="shared" si="16"/>
        <v/>
      </c>
      <c r="AB63" s="209" t="str">
        <f t="shared" si="17"/>
        <v/>
      </c>
      <c r="AC63" s="209" t="str">
        <f t="shared" si="18"/>
        <v/>
      </c>
      <c r="AD63" s="209" t="str">
        <f t="shared" si="19"/>
        <v/>
      </c>
      <c r="AE63" s="209" t="str">
        <f t="shared" si="20"/>
        <v/>
      </c>
      <c r="AF63" s="209" t="str">
        <f t="shared" si="21"/>
        <v/>
      </c>
      <c r="AG63" s="209" t="str">
        <f t="shared" si="22"/>
        <v/>
      </c>
      <c r="AH63" s="209" t="str">
        <f t="shared" si="23"/>
        <v/>
      </c>
      <c r="AI63" s="209" t="str">
        <f t="shared" si="24"/>
        <v/>
      </c>
      <c r="AJ63" s="209" t="str">
        <f t="shared" si="25"/>
        <v/>
      </c>
      <c r="AK63" s="209" t="str">
        <f t="shared" si="26"/>
        <v/>
      </c>
      <c r="AL63" s="209" t="str">
        <f t="shared" si="27"/>
        <v/>
      </c>
      <c r="AM63" s="209" t="str">
        <f t="shared" si="28"/>
        <v/>
      </c>
      <c r="AN63" s="209" t="str">
        <f t="shared" si="29"/>
        <v/>
      </c>
    </row>
    <row r="64" spans="1:40" ht="13.5" customHeight="1" x14ac:dyDescent="0.2">
      <c r="A64" s="669"/>
      <c r="B64" s="666"/>
      <c r="C64" s="663"/>
      <c r="D64" s="704"/>
      <c r="E64" s="706"/>
      <c r="F64" s="321"/>
      <c r="G64" s="322"/>
      <c r="H64" s="323"/>
      <c r="I64" s="324"/>
      <c r="J64" s="1"/>
      <c r="K64" s="208" t="str">
        <f t="shared" si="0"/>
        <v/>
      </c>
      <c r="L64" s="209" t="str">
        <f t="shared" si="1"/>
        <v/>
      </c>
      <c r="M64" s="209" t="str">
        <f t="shared" si="2"/>
        <v/>
      </c>
      <c r="N64" s="209" t="str">
        <f t="shared" si="3"/>
        <v/>
      </c>
      <c r="O64" s="209" t="str">
        <f t="shared" si="4"/>
        <v/>
      </c>
      <c r="P64" s="209" t="str">
        <f t="shared" si="5"/>
        <v/>
      </c>
      <c r="Q64" s="209" t="str">
        <f t="shared" si="6"/>
        <v/>
      </c>
      <c r="R64" s="209" t="str">
        <f t="shared" si="7"/>
        <v/>
      </c>
      <c r="S64" s="209" t="str">
        <f t="shared" si="8"/>
        <v/>
      </c>
      <c r="T64" s="209" t="str">
        <f t="shared" si="9"/>
        <v/>
      </c>
      <c r="U64" s="209" t="str">
        <f t="shared" si="10"/>
        <v/>
      </c>
      <c r="V64" s="209" t="str">
        <f t="shared" si="11"/>
        <v/>
      </c>
      <c r="W64" s="209" t="str">
        <f t="shared" si="12"/>
        <v/>
      </c>
      <c r="X64" s="209" t="str">
        <f t="shared" si="13"/>
        <v/>
      </c>
      <c r="Y64" s="209" t="str">
        <f t="shared" si="14"/>
        <v/>
      </c>
      <c r="Z64" s="209" t="str">
        <f t="shared" si="15"/>
        <v/>
      </c>
      <c r="AA64" s="209" t="str">
        <f t="shared" si="16"/>
        <v/>
      </c>
      <c r="AB64" s="209" t="str">
        <f t="shared" si="17"/>
        <v/>
      </c>
      <c r="AC64" s="209" t="str">
        <f t="shared" si="18"/>
        <v/>
      </c>
      <c r="AD64" s="209" t="str">
        <f t="shared" si="19"/>
        <v/>
      </c>
      <c r="AE64" s="209" t="str">
        <f t="shared" si="20"/>
        <v/>
      </c>
      <c r="AF64" s="209" t="str">
        <f t="shared" si="21"/>
        <v/>
      </c>
      <c r="AG64" s="209" t="str">
        <f t="shared" si="22"/>
        <v/>
      </c>
      <c r="AH64" s="209" t="str">
        <f t="shared" si="23"/>
        <v/>
      </c>
      <c r="AI64" s="209" t="str">
        <f t="shared" si="24"/>
        <v/>
      </c>
      <c r="AJ64" s="209" t="str">
        <f t="shared" si="25"/>
        <v/>
      </c>
      <c r="AK64" s="209" t="str">
        <f t="shared" si="26"/>
        <v/>
      </c>
      <c r="AL64" s="209" t="str">
        <f t="shared" si="27"/>
        <v/>
      </c>
      <c r="AM64" s="209" t="str">
        <f t="shared" si="28"/>
        <v/>
      </c>
      <c r="AN64" s="209" t="str">
        <f t="shared" si="29"/>
        <v/>
      </c>
    </row>
    <row r="65" spans="1:40" ht="13.5" customHeight="1" thickBot="1" x14ac:dyDescent="0.25">
      <c r="A65" s="670"/>
      <c r="B65" s="667"/>
      <c r="C65" s="664"/>
      <c r="D65" s="709"/>
      <c r="E65" s="711"/>
      <c r="F65" s="325"/>
      <c r="G65" s="326"/>
      <c r="H65" s="327"/>
      <c r="I65" s="328"/>
      <c r="J65" s="1"/>
      <c r="K65" s="208" t="str">
        <f t="shared" si="0"/>
        <v/>
      </c>
      <c r="L65" s="209" t="str">
        <f t="shared" si="1"/>
        <v/>
      </c>
      <c r="M65" s="209" t="str">
        <f t="shared" si="2"/>
        <v/>
      </c>
      <c r="N65" s="209" t="str">
        <f t="shared" si="3"/>
        <v/>
      </c>
      <c r="O65" s="209" t="str">
        <f t="shared" si="4"/>
        <v/>
      </c>
      <c r="P65" s="209" t="str">
        <f t="shared" si="5"/>
        <v/>
      </c>
      <c r="Q65" s="209" t="str">
        <f t="shared" si="6"/>
        <v/>
      </c>
      <c r="R65" s="209" t="str">
        <f t="shared" si="7"/>
        <v/>
      </c>
      <c r="S65" s="209" t="str">
        <f t="shared" si="8"/>
        <v/>
      </c>
      <c r="T65" s="209" t="str">
        <f t="shared" si="9"/>
        <v/>
      </c>
      <c r="U65" s="209" t="str">
        <f t="shared" si="10"/>
        <v/>
      </c>
      <c r="V65" s="209" t="str">
        <f t="shared" si="11"/>
        <v/>
      </c>
      <c r="W65" s="209" t="str">
        <f t="shared" si="12"/>
        <v/>
      </c>
      <c r="X65" s="209" t="str">
        <f t="shared" si="13"/>
        <v/>
      </c>
      <c r="Y65" s="209" t="str">
        <f t="shared" si="14"/>
        <v/>
      </c>
      <c r="Z65" s="209" t="str">
        <f t="shared" si="15"/>
        <v/>
      </c>
      <c r="AA65" s="209" t="str">
        <f t="shared" si="16"/>
        <v/>
      </c>
      <c r="AB65" s="209" t="str">
        <f t="shared" si="17"/>
        <v/>
      </c>
      <c r="AC65" s="209" t="str">
        <f t="shared" si="18"/>
        <v/>
      </c>
      <c r="AD65" s="209" t="str">
        <f t="shared" si="19"/>
        <v/>
      </c>
      <c r="AE65" s="209" t="str">
        <f t="shared" si="20"/>
        <v/>
      </c>
      <c r="AF65" s="209" t="str">
        <f t="shared" si="21"/>
        <v/>
      </c>
      <c r="AG65" s="209" t="str">
        <f t="shared" si="22"/>
        <v/>
      </c>
      <c r="AH65" s="209" t="str">
        <f t="shared" si="23"/>
        <v/>
      </c>
      <c r="AI65" s="209" t="str">
        <f t="shared" si="24"/>
        <v/>
      </c>
      <c r="AJ65" s="209" t="str">
        <f t="shared" si="25"/>
        <v/>
      </c>
      <c r="AK65" s="209" t="str">
        <f t="shared" si="26"/>
        <v/>
      </c>
      <c r="AL65" s="209" t="str">
        <f t="shared" si="27"/>
        <v/>
      </c>
      <c r="AM65" s="209" t="str">
        <f t="shared" si="28"/>
        <v/>
      </c>
      <c r="AN65" s="209" t="str">
        <f t="shared" si="29"/>
        <v/>
      </c>
    </row>
    <row r="66" spans="1:40" ht="13.5" customHeight="1" x14ac:dyDescent="0.2">
      <c r="A66" s="669"/>
      <c r="B66" s="666"/>
      <c r="C66" s="663"/>
      <c r="D66" s="704"/>
      <c r="E66" s="706"/>
      <c r="F66" s="329"/>
      <c r="G66" s="330"/>
      <c r="H66" s="331"/>
      <c r="I66" s="332"/>
      <c r="J66" s="1"/>
      <c r="K66" s="208" t="str">
        <f t="shared" si="0"/>
        <v/>
      </c>
      <c r="L66" s="209" t="str">
        <f t="shared" si="1"/>
        <v/>
      </c>
      <c r="M66" s="209" t="str">
        <f t="shared" si="2"/>
        <v/>
      </c>
      <c r="N66" s="209" t="str">
        <f t="shared" si="3"/>
        <v/>
      </c>
      <c r="O66" s="209" t="str">
        <f t="shared" si="4"/>
        <v/>
      </c>
      <c r="P66" s="209" t="str">
        <f t="shared" si="5"/>
        <v/>
      </c>
      <c r="Q66" s="209" t="str">
        <f t="shared" si="6"/>
        <v/>
      </c>
      <c r="R66" s="209" t="str">
        <f t="shared" si="7"/>
        <v/>
      </c>
      <c r="S66" s="209" t="str">
        <f t="shared" si="8"/>
        <v/>
      </c>
      <c r="T66" s="209" t="str">
        <f t="shared" si="9"/>
        <v/>
      </c>
      <c r="U66" s="209" t="str">
        <f t="shared" si="10"/>
        <v/>
      </c>
      <c r="V66" s="209" t="str">
        <f t="shared" si="11"/>
        <v/>
      </c>
      <c r="W66" s="209" t="str">
        <f t="shared" si="12"/>
        <v/>
      </c>
      <c r="X66" s="209" t="str">
        <f t="shared" si="13"/>
        <v/>
      </c>
      <c r="Y66" s="209" t="str">
        <f t="shared" si="14"/>
        <v/>
      </c>
      <c r="Z66" s="209" t="str">
        <f t="shared" si="15"/>
        <v/>
      </c>
      <c r="AA66" s="209" t="str">
        <f t="shared" si="16"/>
        <v/>
      </c>
      <c r="AB66" s="209" t="str">
        <f t="shared" si="17"/>
        <v/>
      </c>
      <c r="AC66" s="209" t="str">
        <f t="shared" si="18"/>
        <v/>
      </c>
      <c r="AD66" s="209" t="str">
        <f t="shared" si="19"/>
        <v/>
      </c>
      <c r="AE66" s="209" t="str">
        <f t="shared" si="20"/>
        <v/>
      </c>
      <c r="AF66" s="209" t="str">
        <f t="shared" si="21"/>
        <v/>
      </c>
      <c r="AG66" s="209" t="str">
        <f t="shared" si="22"/>
        <v/>
      </c>
      <c r="AH66" s="209" t="str">
        <f t="shared" si="23"/>
        <v/>
      </c>
      <c r="AI66" s="209" t="str">
        <f t="shared" si="24"/>
        <v/>
      </c>
      <c r="AJ66" s="209" t="str">
        <f t="shared" si="25"/>
        <v/>
      </c>
      <c r="AK66" s="209" t="str">
        <f t="shared" si="26"/>
        <v/>
      </c>
      <c r="AL66" s="209" t="str">
        <f t="shared" si="27"/>
        <v/>
      </c>
      <c r="AM66" s="209" t="str">
        <f t="shared" si="28"/>
        <v/>
      </c>
      <c r="AN66" s="209" t="str">
        <f t="shared" si="29"/>
        <v/>
      </c>
    </row>
    <row r="67" spans="1:40" ht="12.75" x14ac:dyDescent="0.2">
      <c r="A67" s="669"/>
      <c r="B67" s="666"/>
      <c r="C67" s="663"/>
      <c r="D67" s="704"/>
      <c r="E67" s="706"/>
      <c r="F67" s="321"/>
      <c r="G67" s="322"/>
      <c r="H67" s="323"/>
      <c r="I67" s="324"/>
      <c r="J67" s="1"/>
      <c r="K67" s="208" t="str">
        <f t="shared" si="0"/>
        <v/>
      </c>
      <c r="L67" s="209" t="str">
        <f t="shared" si="1"/>
        <v/>
      </c>
      <c r="M67" s="209" t="str">
        <f t="shared" si="2"/>
        <v/>
      </c>
      <c r="N67" s="209" t="str">
        <f t="shared" si="3"/>
        <v/>
      </c>
      <c r="O67" s="209" t="str">
        <f t="shared" si="4"/>
        <v/>
      </c>
      <c r="P67" s="209" t="str">
        <f t="shared" si="5"/>
        <v/>
      </c>
      <c r="Q67" s="209" t="str">
        <f t="shared" si="6"/>
        <v/>
      </c>
      <c r="R67" s="209" t="str">
        <f t="shared" si="7"/>
        <v/>
      </c>
      <c r="S67" s="209" t="str">
        <f t="shared" si="8"/>
        <v/>
      </c>
      <c r="T67" s="209" t="str">
        <f t="shared" si="9"/>
        <v/>
      </c>
      <c r="U67" s="209" t="str">
        <f t="shared" si="10"/>
        <v/>
      </c>
      <c r="V67" s="209" t="str">
        <f t="shared" si="11"/>
        <v/>
      </c>
      <c r="W67" s="209" t="str">
        <f t="shared" si="12"/>
        <v/>
      </c>
      <c r="X67" s="209" t="str">
        <f t="shared" si="13"/>
        <v/>
      </c>
      <c r="Y67" s="209" t="str">
        <f t="shared" si="14"/>
        <v/>
      </c>
      <c r="Z67" s="209" t="str">
        <f t="shared" si="15"/>
        <v/>
      </c>
      <c r="AA67" s="209" t="str">
        <f t="shared" si="16"/>
        <v/>
      </c>
      <c r="AB67" s="209" t="str">
        <f t="shared" si="17"/>
        <v/>
      </c>
      <c r="AC67" s="209" t="str">
        <f t="shared" si="18"/>
        <v/>
      </c>
      <c r="AD67" s="209" t="str">
        <f t="shared" si="19"/>
        <v/>
      </c>
      <c r="AE67" s="209" t="str">
        <f t="shared" si="20"/>
        <v/>
      </c>
      <c r="AF67" s="209" t="str">
        <f t="shared" si="21"/>
        <v/>
      </c>
      <c r="AG67" s="209" t="str">
        <f t="shared" si="22"/>
        <v/>
      </c>
      <c r="AH67" s="209" t="str">
        <f t="shared" si="23"/>
        <v/>
      </c>
      <c r="AI67" s="209" t="str">
        <f t="shared" si="24"/>
        <v/>
      </c>
      <c r="AJ67" s="209" t="str">
        <f t="shared" si="25"/>
        <v/>
      </c>
      <c r="AK67" s="209" t="str">
        <f t="shared" si="26"/>
        <v/>
      </c>
      <c r="AL67" s="209" t="str">
        <f t="shared" si="27"/>
        <v/>
      </c>
      <c r="AM67" s="209" t="str">
        <f t="shared" si="28"/>
        <v/>
      </c>
      <c r="AN67" s="209" t="str">
        <f t="shared" si="29"/>
        <v/>
      </c>
    </row>
    <row r="68" spans="1:40" ht="12.75" x14ac:dyDescent="0.2">
      <c r="A68" s="669"/>
      <c r="B68" s="666"/>
      <c r="C68" s="663"/>
      <c r="D68" s="704"/>
      <c r="E68" s="706"/>
      <c r="F68" s="321"/>
      <c r="G68" s="322"/>
      <c r="H68" s="323"/>
      <c r="I68" s="324"/>
      <c r="J68" s="1"/>
      <c r="K68" s="208" t="str">
        <f t="shared" si="0"/>
        <v/>
      </c>
      <c r="L68" s="209" t="str">
        <f t="shared" si="1"/>
        <v/>
      </c>
      <c r="M68" s="209" t="str">
        <f t="shared" si="2"/>
        <v/>
      </c>
      <c r="N68" s="209" t="str">
        <f t="shared" si="3"/>
        <v/>
      </c>
      <c r="O68" s="209" t="str">
        <f t="shared" si="4"/>
        <v/>
      </c>
      <c r="P68" s="209" t="str">
        <f t="shared" si="5"/>
        <v/>
      </c>
      <c r="Q68" s="209" t="str">
        <f t="shared" si="6"/>
        <v/>
      </c>
      <c r="R68" s="209" t="str">
        <f t="shared" si="7"/>
        <v/>
      </c>
      <c r="S68" s="209" t="str">
        <f t="shared" si="8"/>
        <v/>
      </c>
      <c r="T68" s="209" t="str">
        <f t="shared" si="9"/>
        <v/>
      </c>
      <c r="U68" s="209" t="str">
        <f t="shared" si="10"/>
        <v/>
      </c>
      <c r="V68" s="209" t="str">
        <f t="shared" si="11"/>
        <v/>
      </c>
      <c r="W68" s="209" t="str">
        <f t="shared" si="12"/>
        <v/>
      </c>
      <c r="X68" s="209" t="str">
        <f t="shared" si="13"/>
        <v/>
      </c>
      <c r="Y68" s="209" t="str">
        <f t="shared" si="14"/>
        <v/>
      </c>
      <c r="Z68" s="209" t="str">
        <f t="shared" si="15"/>
        <v/>
      </c>
      <c r="AA68" s="209" t="str">
        <f t="shared" si="16"/>
        <v/>
      </c>
      <c r="AB68" s="209" t="str">
        <f t="shared" si="17"/>
        <v/>
      </c>
      <c r="AC68" s="209" t="str">
        <f t="shared" si="18"/>
        <v/>
      </c>
      <c r="AD68" s="209" t="str">
        <f t="shared" si="19"/>
        <v/>
      </c>
      <c r="AE68" s="209" t="str">
        <f t="shared" si="20"/>
        <v/>
      </c>
      <c r="AF68" s="209" t="str">
        <f t="shared" si="21"/>
        <v/>
      </c>
      <c r="AG68" s="209" t="str">
        <f t="shared" si="22"/>
        <v/>
      </c>
      <c r="AH68" s="209" t="str">
        <f t="shared" si="23"/>
        <v/>
      </c>
      <c r="AI68" s="209" t="str">
        <f t="shared" si="24"/>
        <v/>
      </c>
      <c r="AJ68" s="209" t="str">
        <f t="shared" si="25"/>
        <v/>
      </c>
      <c r="AK68" s="209" t="str">
        <f t="shared" si="26"/>
        <v/>
      </c>
      <c r="AL68" s="209" t="str">
        <f t="shared" si="27"/>
        <v/>
      </c>
      <c r="AM68" s="209" t="str">
        <f t="shared" si="28"/>
        <v/>
      </c>
      <c r="AN68" s="209" t="str">
        <f t="shared" si="29"/>
        <v/>
      </c>
    </row>
    <row r="69" spans="1:40" ht="12.75" x14ac:dyDescent="0.2">
      <c r="A69" s="669"/>
      <c r="B69" s="666"/>
      <c r="C69" s="663"/>
      <c r="D69" s="704"/>
      <c r="E69" s="706"/>
      <c r="F69" s="321"/>
      <c r="G69" s="322"/>
      <c r="H69" s="323"/>
      <c r="I69" s="324"/>
      <c r="J69" s="1"/>
      <c r="K69" s="208" t="str">
        <f t="shared" si="0"/>
        <v/>
      </c>
      <c r="L69" s="209" t="str">
        <f t="shared" si="1"/>
        <v/>
      </c>
      <c r="M69" s="209" t="str">
        <f t="shared" si="2"/>
        <v/>
      </c>
      <c r="N69" s="209" t="str">
        <f t="shared" si="3"/>
        <v/>
      </c>
      <c r="O69" s="209" t="str">
        <f t="shared" si="4"/>
        <v/>
      </c>
      <c r="P69" s="209" t="str">
        <f t="shared" si="5"/>
        <v/>
      </c>
      <c r="Q69" s="209" t="str">
        <f t="shared" si="6"/>
        <v/>
      </c>
      <c r="R69" s="209" t="str">
        <f t="shared" si="7"/>
        <v/>
      </c>
      <c r="S69" s="209" t="str">
        <f t="shared" si="8"/>
        <v/>
      </c>
      <c r="T69" s="209" t="str">
        <f t="shared" si="9"/>
        <v/>
      </c>
      <c r="U69" s="209" t="str">
        <f t="shared" si="10"/>
        <v/>
      </c>
      <c r="V69" s="209" t="str">
        <f t="shared" si="11"/>
        <v/>
      </c>
      <c r="W69" s="209" t="str">
        <f t="shared" si="12"/>
        <v/>
      </c>
      <c r="X69" s="209" t="str">
        <f t="shared" si="13"/>
        <v/>
      </c>
      <c r="Y69" s="209" t="str">
        <f t="shared" si="14"/>
        <v/>
      </c>
      <c r="Z69" s="209" t="str">
        <f t="shared" si="15"/>
        <v/>
      </c>
      <c r="AA69" s="209" t="str">
        <f t="shared" si="16"/>
        <v/>
      </c>
      <c r="AB69" s="209" t="str">
        <f t="shared" si="17"/>
        <v/>
      </c>
      <c r="AC69" s="209" t="str">
        <f t="shared" si="18"/>
        <v/>
      </c>
      <c r="AD69" s="209" t="str">
        <f t="shared" si="19"/>
        <v/>
      </c>
      <c r="AE69" s="209" t="str">
        <f t="shared" si="20"/>
        <v/>
      </c>
      <c r="AF69" s="209" t="str">
        <f t="shared" si="21"/>
        <v/>
      </c>
      <c r="AG69" s="209" t="str">
        <f t="shared" si="22"/>
        <v/>
      </c>
      <c r="AH69" s="209" t="str">
        <f t="shared" si="23"/>
        <v/>
      </c>
      <c r="AI69" s="209" t="str">
        <f t="shared" si="24"/>
        <v/>
      </c>
      <c r="AJ69" s="209" t="str">
        <f t="shared" si="25"/>
        <v/>
      </c>
      <c r="AK69" s="209" t="str">
        <f t="shared" si="26"/>
        <v/>
      </c>
      <c r="AL69" s="209" t="str">
        <f t="shared" si="27"/>
        <v/>
      </c>
      <c r="AM69" s="209" t="str">
        <f t="shared" si="28"/>
        <v/>
      </c>
      <c r="AN69" s="209" t="str">
        <f t="shared" si="29"/>
        <v/>
      </c>
    </row>
    <row r="70" spans="1:40" ht="13.5" customHeight="1" x14ac:dyDescent="0.2">
      <c r="A70" s="669"/>
      <c r="B70" s="666"/>
      <c r="C70" s="663"/>
      <c r="D70" s="704"/>
      <c r="E70" s="706"/>
      <c r="F70" s="321"/>
      <c r="G70" s="322"/>
      <c r="H70" s="323"/>
      <c r="I70" s="324"/>
      <c r="J70" s="1"/>
      <c r="K70" s="208" t="str">
        <f t="shared" si="0"/>
        <v/>
      </c>
      <c r="L70" s="209" t="str">
        <f t="shared" si="1"/>
        <v/>
      </c>
      <c r="M70" s="209" t="str">
        <f t="shared" si="2"/>
        <v/>
      </c>
      <c r="N70" s="209" t="str">
        <f t="shared" si="3"/>
        <v/>
      </c>
      <c r="O70" s="209" t="str">
        <f t="shared" si="4"/>
        <v/>
      </c>
      <c r="P70" s="209" t="str">
        <f t="shared" si="5"/>
        <v/>
      </c>
      <c r="Q70" s="209" t="str">
        <f t="shared" si="6"/>
        <v/>
      </c>
      <c r="R70" s="209" t="str">
        <f t="shared" si="7"/>
        <v/>
      </c>
      <c r="S70" s="209" t="str">
        <f t="shared" si="8"/>
        <v/>
      </c>
      <c r="T70" s="209" t="str">
        <f t="shared" si="9"/>
        <v/>
      </c>
      <c r="U70" s="209" t="str">
        <f t="shared" si="10"/>
        <v/>
      </c>
      <c r="V70" s="209" t="str">
        <f t="shared" si="11"/>
        <v/>
      </c>
      <c r="W70" s="209" t="str">
        <f t="shared" si="12"/>
        <v/>
      </c>
      <c r="X70" s="209" t="str">
        <f t="shared" si="13"/>
        <v/>
      </c>
      <c r="Y70" s="209" t="str">
        <f t="shared" si="14"/>
        <v/>
      </c>
      <c r="Z70" s="209" t="str">
        <f t="shared" si="15"/>
        <v/>
      </c>
      <c r="AA70" s="209" t="str">
        <f t="shared" si="16"/>
        <v/>
      </c>
      <c r="AB70" s="209" t="str">
        <f t="shared" si="17"/>
        <v/>
      </c>
      <c r="AC70" s="209" t="str">
        <f t="shared" si="18"/>
        <v/>
      </c>
      <c r="AD70" s="209" t="str">
        <f t="shared" si="19"/>
        <v/>
      </c>
      <c r="AE70" s="209" t="str">
        <f t="shared" si="20"/>
        <v/>
      </c>
      <c r="AF70" s="209" t="str">
        <f t="shared" si="21"/>
        <v/>
      </c>
      <c r="AG70" s="209" t="str">
        <f t="shared" si="22"/>
        <v/>
      </c>
      <c r="AH70" s="209" t="str">
        <f t="shared" si="23"/>
        <v/>
      </c>
      <c r="AI70" s="209" t="str">
        <f t="shared" si="24"/>
        <v/>
      </c>
      <c r="AJ70" s="209" t="str">
        <f t="shared" si="25"/>
        <v/>
      </c>
      <c r="AK70" s="209" t="str">
        <f t="shared" si="26"/>
        <v/>
      </c>
      <c r="AL70" s="209" t="str">
        <f t="shared" si="27"/>
        <v/>
      </c>
      <c r="AM70" s="209" t="str">
        <f t="shared" si="28"/>
        <v/>
      </c>
      <c r="AN70" s="209" t="str">
        <f t="shared" si="29"/>
        <v/>
      </c>
    </row>
    <row r="71" spans="1:40" ht="13.5" customHeight="1" thickBot="1" x14ac:dyDescent="0.25">
      <c r="A71" s="700"/>
      <c r="B71" s="701"/>
      <c r="C71" s="702"/>
      <c r="D71" s="705"/>
      <c r="E71" s="707"/>
      <c r="F71" s="333"/>
      <c r="G71" s="334"/>
      <c r="H71" s="335"/>
      <c r="I71" s="336"/>
      <c r="J71" s="1"/>
      <c r="K71" s="210" t="str">
        <f t="shared" ref="K71" si="30">IF(F71="Teksi (Dengan Resit)",IF(ISBLANK(H71),"",H71&amp;","&amp;" "),"")</f>
        <v/>
      </c>
      <c r="L71" s="211" t="str">
        <f t="shared" ref="L71" si="31">IF(F71="MRT / LRT / Monorail",IF(ISBLANK(H71),"",H71&amp;","&amp;" "),"")</f>
        <v/>
      </c>
      <c r="M71" s="211" t="str">
        <f t="shared" ref="M71" si="32">IF(F71="KLIA Exspress (ERL)",IF(ISBLANK(H71),"",H71&amp;","&amp;" "),"")</f>
        <v/>
      </c>
      <c r="N71" s="211" t="str">
        <f t="shared" ref="N71" si="33">IF(F71="Keretapi",IF(ISBLANK(H71),"",H71&amp;","&amp;" "),"")</f>
        <v/>
      </c>
      <c r="O71" s="211" t="str">
        <f t="shared" ref="O71" si="34">IF(F71="Kapal Terbang (Perniagaan)",IF(ISBLANK(H71),"",H71&amp;","&amp;" "),"")</f>
        <v/>
      </c>
      <c r="P71" s="211" t="str">
        <f t="shared" ref="P71" si="35">IF(F71="Kapal Terbang (Kelas 1)",IF(ISBLANK(H71),"",H71&amp;","&amp;" "),"")</f>
        <v/>
      </c>
      <c r="Q71" s="211" t="str">
        <f t="shared" ref="Q71" si="36">IF(F71="Kapal Terbang (Ekonomi)",IF(ISBLANK(H71),"",H71&amp;","&amp;" "),"")</f>
        <v/>
      </c>
      <c r="R71" s="211" t="str">
        <f t="shared" ref="R71" si="37">IF(F71="Kapal Laut (Kelas 2)",IF(ISBLANK(H71),"",H71&amp;","&amp;" "),"")</f>
        <v/>
      </c>
      <c r="S71" s="211" t="str">
        <f t="shared" ref="S71" si="38">IF(F71="Kapal Laut (Kelas 1)",IF(ISBLANK(H71),"",H71&amp;","&amp;" "),"")</f>
        <v/>
      </c>
      <c r="T71" s="211" t="str">
        <f t="shared" ref="T71" si="39">IF(F71="Feri (Kelas 2)",IF(ISBLANK(H71),"",H71&amp;","&amp;" "),"")</f>
        <v/>
      </c>
      <c r="U71" s="211" t="str">
        <f t="shared" ref="U71" si="40">IF(F71="Feri (Kelas 1)",IF(ISBLANK(H71),"",H71&amp;","&amp;" "),"")</f>
        <v/>
      </c>
      <c r="V71" s="211" t="str">
        <f t="shared" ref="V71" si="41">IF(F71="Bot",IF(ISBLANK(H71),"",H71&amp;","&amp;" "),"")</f>
        <v/>
      </c>
      <c r="W71" s="211" t="str">
        <f t="shared" ref="W71" si="42">IF(F71="Bas Henti-Henti",IF(ISBLANK(H71),"",H71&amp;","&amp;" "),"")</f>
        <v/>
      </c>
      <c r="X71" s="211" t="str">
        <f t="shared" ref="X71" si="43">IF(F71="Bas Ekspress",IF(ISBLANK(H71),"",H71&amp;","&amp;" "),"")</f>
        <v/>
      </c>
      <c r="Y71" s="211" t="str">
        <f t="shared" ref="Y71" si="44">IF(ISERROR(SEARCH("*Hotel*",F71,1)),"",IF(ISBLANK(H71),"",H71&amp;","&amp;" "))</f>
        <v/>
      </c>
      <c r="Z71" s="211" t="str">
        <f t="shared" ref="Z71" si="45">IF(F71="Tol (Bayaran Tunai)",IF(ISBLANK(H71),"",H71&amp;","&amp;" "),"")</f>
        <v/>
      </c>
      <c r="AA71" s="211" t="str">
        <f t="shared" ref="AA71" si="46">IF(F71="Tol (Touch &amp; Go)",IF(ISBLANK(H71),"",H71&amp;","&amp;" "),"")</f>
        <v/>
      </c>
      <c r="AB71" s="211" t="str">
        <f t="shared" ref="AB71" si="47">IF(F71="Letak Kenderaan (Parking)",IF(ISBLANK(H71),"",H71&amp;","&amp;" "),"")</f>
        <v/>
      </c>
      <c r="AC71" s="211" t="str">
        <f t="shared" ref="AC71" si="48">IF(F71="Dobi (Menginap lebih 3 hari)",IF(ISBLANK(H71),"",H71&amp;","&amp;" "),"")</f>
        <v/>
      </c>
      <c r="AD71" s="211" t="str">
        <f t="shared" ref="AD71" si="49">IF(F71="Yuran Pendaftaran",IF(ISBLANK(H71),"",H71&amp;","&amp;" "),"")</f>
        <v/>
      </c>
      <c r="AE71" s="211" t="str">
        <f t="shared" ref="AE71" si="50">IF(F71="Telefon (Urusan Rasmi)",IF(ISBLANK(H71),"",H71&amp;","&amp;" "),"")</f>
        <v/>
      </c>
      <c r="AF71" s="211" t="str">
        <f t="shared" ref="AF71" si="51">IF(F71="Faksimili (Urusan Rasmi)",IF(ISBLANK(H71),"",H71&amp;","&amp;" "),"")</f>
        <v/>
      </c>
      <c r="AG71" s="211" t="str">
        <f t="shared" ref="AG71" si="52">IF(F71="Cukai Lapangan Terbang (Airport Tax)",IF(ISBLANK(H71),"",H71&amp;","&amp;" "),"")</f>
        <v/>
      </c>
      <c r="AH71" s="211" t="str">
        <f t="shared" ref="AH71" si="53">IF(F71="Excess Baggage (Barang Rasmi)",IF(ISBLANK(H71),"",H71&amp;","&amp;" "),"")</f>
        <v/>
      </c>
      <c r="AI71" s="211" t="str">
        <f t="shared" ref="AI71" si="54">IF(F71="Change Fees (Sebab Rasmi)",IF(ISBLANK(H71),"",H71&amp;","&amp;" "),"")</f>
        <v/>
      </c>
      <c r="AJ71" s="211" t="str">
        <f t="shared" ref="AJ71" si="55">IF(F71="Pos/Courier (Urusan Rasmi)",IF(ISBLANK(H71),"",H71&amp;","&amp;" "),"")</f>
        <v/>
      </c>
      <c r="AK71" s="211" t="str">
        <f t="shared" ref="AK71" si="56">IF(F71="Cukai Barangan &amp; Perkhidmatan (GST)",IF(ISBLANK(H71),"",H71&amp;","&amp;" "),"")</f>
        <v/>
      </c>
      <c r="AL71" s="211" t="str">
        <f t="shared" ref="AL71" si="57">IF(F71="Caj Perkhidmatan (Service Charge)",IF(ISBLANK(H71),"",H71&amp;","&amp;" "),"")</f>
        <v/>
      </c>
      <c r="AM71" s="211" t="str">
        <f t="shared" ref="AM71" si="58">IF(F71="Insuran Kemalangan Diri (PA)",IF(ISBLANK(H71),"",H71&amp;","&amp;" "),"")</f>
        <v/>
      </c>
      <c r="AN71" s="211" t="str">
        <f t="shared" ref="AN71" si="59">IF(F71="Pembaharuan Passport / VISA",IF(ISBLANK(H71),"",H71&amp;","&amp;" "),"")</f>
        <v/>
      </c>
    </row>
    <row r="72" spans="1:40" ht="24" customHeight="1" thickTop="1" thickBot="1" x14ac:dyDescent="0.25">
      <c r="A72" s="653" t="s">
        <v>657</v>
      </c>
      <c r="B72" s="654"/>
      <c r="C72" s="654"/>
      <c r="D72" s="655"/>
      <c r="E72" s="75">
        <f>SUM(E6:E71)</f>
        <v>0</v>
      </c>
      <c r="F72" s="462"/>
      <c r="G72" s="463"/>
      <c r="H72" s="463"/>
      <c r="I72" s="464"/>
      <c r="J72" s="1"/>
      <c r="K72" s="206" t="str">
        <f>K6&amp;K7&amp;K8&amp;K9&amp;K10&amp;K11&amp;K13&amp;K12&amp;K14&amp;K15&amp;K16&amp;K17&amp;K18&amp;K19&amp;K20&amp;K21&amp;K22&amp;K23&amp;K24&amp;K25&amp;K26&amp;K27&amp;K28&amp;K29&amp;K30&amp;K31&amp;K32&amp;K33&amp;K34&amp;K35&amp;K36&amp;K37&amp;K38&amp;K40&amp;K39&amp;K41&amp;K42&amp;K43&amp;K44&amp;K46&amp;K45&amp;K47&amp;K48&amp;K49&amp;K50&amp;K51&amp;K52&amp;K53&amp;K54&amp;K55&amp;K56&amp;K57&amp;K58&amp;K59&amp;K60&amp;K62&amp;K61&amp;K63&amp;K64&amp;K65&amp;K66&amp;K67&amp;K68&amp;K69&amp;K70&amp;K71</f>
        <v/>
      </c>
      <c r="L72" s="206" t="str">
        <f t="shared" ref="L72:AJ72" si="60">L6&amp;L7&amp;L8&amp;L9&amp;L10&amp;L11&amp;L13&amp;L12&amp;L14&amp;L15&amp;L16&amp;L17&amp;L18&amp;L19&amp;L20&amp;L21&amp;L22&amp;L23&amp;L24&amp;L25&amp;L26&amp;L27&amp;L28&amp;L29&amp;L30&amp;L31&amp;L32&amp;L33&amp;L34&amp;L35&amp;L36&amp;L37&amp;L38&amp;L40&amp;L39&amp;L41&amp;L42&amp;L43&amp;L44&amp;L46&amp;L45&amp;L47&amp;L48&amp;L49&amp;L50&amp;L51&amp;L52&amp;L53&amp;L54&amp;L55&amp;L56&amp;L57&amp;L58&amp;L59&amp;L60&amp;L62&amp;L61&amp;L63&amp;L64&amp;L65&amp;L66&amp;L67&amp;L68&amp;L69&amp;L70&amp;L71</f>
        <v/>
      </c>
      <c r="M72" s="206" t="str">
        <f t="shared" si="60"/>
        <v/>
      </c>
      <c r="N72" s="206" t="str">
        <f t="shared" si="60"/>
        <v/>
      </c>
      <c r="O72" s="206" t="str">
        <f t="shared" si="60"/>
        <v/>
      </c>
      <c r="P72" s="206" t="str">
        <f t="shared" si="60"/>
        <v/>
      </c>
      <c r="Q72" s="206" t="str">
        <f t="shared" si="60"/>
        <v/>
      </c>
      <c r="R72" s="206" t="str">
        <f t="shared" si="60"/>
        <v/>
      </c>
      <c r="S72" s="206" t="str">
        <f t="shared" si="60"/>
        <v/>
      </c>
      <c r="T72" s="206" t="str">
        <f t="shared" si="60"/>
        <v/>
      </c>
      <c r="U72" s="206" t="str">
        <f t="shared" si="60"/>
        <v/>
      </c>
      <c r="V72" s="206" t="str">
        <f t="shared" si="60"/>
        <v/>
      </c>
      <c r="W72" s="206" t="str">
        <f t="shared" si="60"/>
        <v/>
      </c>
      <c r="X72" s="206" t="str">
        <f t="shared" si="60"/>
        <v/>
      </c>
      <c r="Y72" s="206" t="str">
        <f t="shared" si="60"/>
        <v/>
      </c>
      <c r="Z72" s="206" t="str">
        <f t="shared" si="60"/>
        <v/>
      </c>
      <c r="AA72" s="206" t="str">
        <f t="shared" si="60"/>
        <v/>
      </c>
      <c r="AB72" s="206" t="str">
        <f t="shared" si="60"/>
        <v/>
      </c>
      <c r="AC72" s="206" t="str">
        <f t="shared" si="60"/>
        <v/>
      </c>
      <c r="AD72" s="206" t="str">
        <f t="shared" si="60"/>
        <v/>
      </c>
      <c r="AE72" s="206" t="str">
        <f t="shared" si="60"/>
        <v/>
      </c>
      <c r="AF72" s="206" t="str">
        <f t="shared" si="60"/>
        <v/>
      </c>
      <c r="AG72" s="206" t="str">
        <f t="shared" si="60"/>
        <v/>
      </c>
      <c r="AH72" s="206" t="str">
        <f t="shared" si="60"/>
        <v/>
      </c>
      <c r="AI72" s="206" t="str">
        <f t="shared" si="60"/>
        <v/>
      </c>
      <c r="AJ72" s="206" t="str">
        <f t="shared" si="60"/>
        <v/>
      </c>
      <c r="AK72" s="206" t="str">
        <f t="shared" ref="AK72:AN72" si="61">AK6&amp;AK7&amp;AK8&amp;AK9&amp;AK10&amp;AK11&amp;AK13&amp;AK12&amp;AK14&amp;AK15&amp;AK16&amp;AK17&amp;AK18&amp;AK19&amp;AK20&amp;AK21&amp;AK22&amp;AK23&amp;AK24&amp;AK25&amp;AK26&amp;AK27&amp;AK28&amp;AK29&amp;AK30&amp;AK31&amp;AK32&amp;AK33&amp;AK34&amp;AK35&amp;AK36&amp;AK37&amp;AK38&amp;AK40&amp;AK39&amp;AK41&amp;AK42&amp;AK43&amp;AK44&amp;AK46&amp;AK45&amp;AK47&amp;AK48&amp;AK49&amp;AK50&amp;AK51&amp;AK52&amp;AK53&amp;AK54&amp;AK55&amp;AK56&amp;AK57&amp;AK58&amp;AK59&amp;AK60&amp;AK62&amp;AK61&amp;AK63&amp;AK64&amp;AK65&amp;AK66&amp;AK67&amp;AK68&amp;AK69&amp;AK70&amp;AK71</f>
        <v/>
      </c>
      <c r="AL72" s="206" t="str">
        <f t="shared" si="61"/>
        <v/>
      </c>
      <c r="AM72" s="206" t="str">
        <f t="shared" si="61"/>
        <v/>
      </c>
      <c r="AN72" s="206" t="str">
        <f t="shared" si="61"/>
        <v/>
      </c>
    </row>
    <row r="73" spans="1:40" ht="24" customHeight="1" thickTop="1" thickBot="1" x14ac:dyDescent="0.25">
      <c r="A73" s="653" t="s">
        <v>688</v>
      </c>
      <c r="B73" s="654"/>
      <c r="C73" s="654"/>
      <c r="D73" s="655"/>
      <c r="E73" s="75">
        <f>'KENYATAAN TUNTUTAN PAGE 3'!E73+'KENYATAAN TUNTUTAN PAGE 4'!E72</f>
        <v>0</v>
      </c>
      <c r="F73" s="462"/>
      <c r="G73" s="463"/>
      <c r="H73" s="463"/>
      <c r="I73" s="464"/>
      <c r="J73" s="1"/>
      <c r="K73" s="1"/>
      <c r="AK73" s="1"/>
      <c r="AL73" s="1"/>
    </row>
    <row r="74" spans="1:40" ht="7.5" customHeight="1" thickTop="1" x14ac:dyDescent="0.2">
      <c r="A74" s="439"/>
      <c r="B74" s="440"/>
      <c r="C74" s="441"/>
      <c r="D74" s="442"/>
      <c r="E74" s="442"/>
      <c r="F74" s="443"/>
      <c r="G74" s="443"/>
      <c r="H74" s="443"/>
      <c r="I74" s="444"/>
      <c r="J74" s="1"/>
      <c r="K74" s="53"/>
      <c r="L74" s="53"/>
      <c r="M74" s="53"/>
      <c r="N74" s="53"/>
      <c r="O74" s="53"/>
      <c r="P74" s="53"/>
      <c r="Q74" s="53"/>
      <c r="R74" s="53"/>
      <c r="S74" s="53"/>
      <c r="T74" s="53"/>
      <c r="U74" s="53"/>
      <c r="V74" s="53"/>
      <c r="W74" s="53"/>
      <c r="X74" s="53"/>
      <c r="Y74" s="53"/>
      <c r="Z74" s="53"/>
      <c r="AA74" s="53"/>
      <c r="AB74" s="53"/>
      <c r="AC74" s="53"/>
      <c r="AD74" s="53"/>
      <c r="AE74" s="53"/>
      <c r="AF74" s="53"/>
      <c r="AG74" s="53"/>
      <c r="AH74" s="53"/>
      <c r="AI74" s="53"/>
      <c r="AJ74" s="53"/>
      <c r="AK74" s="1"/>
      <c r="AL74" s="1"/>
    </row>
    <row r="75" spans="1:40" s="53" customFormat="1" x14ac:dyDescent="0.2">
      <c r="A75" s="91" t="str">
        <f>"Tuntutan Perjalanan Dituntut oleh : "&amp;NAMA&amp;" (No.K/P: "&amp;IC&amp;")"</f>
        <v>Tuntutan Perjalanan Dituntut oleh :   (No.K/P: )</v>
      </c>
      <c r="B75" s="91"/>
      <c r="C75" s="91"/>
      <c r="D75" s="90"/>
      <c r="E75" s="445"/>
      <c r="F75" s="98"/>
      <c r="G75" s="98"/>
      <c r="H75" s="446"/>
      <c r="I75" s="447" t="str">
        <f>"Muka Surat (5"&amp;"/"&amp;IF(SUM('KENYATAAN TUNTUTAN PAGE 2'!I6:I71)=0,"3",IF(SUM('KENYATAAN TUNTUTAN PAGE 3'!I6:I71)=0,"4",IF(SUM('KENYATAAN TUNTUTAN PAGE 4'!I6:I71)=0,"5","6")))+2&amp;")"</f>
        <v>Muka Surat (5/5)</v>
      </c>
      <c r="K75"/>
      <c r="L75"/>
      <c r="M75"/>
      <c r="N75"/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</row>
    <row r="76" spans="1:40" hidden="1" x14ac:dyDescent="0.2"/>
    <row r="77" spans="1:40" hidden="1" x14ac:dyDescent="0.2">
      <c r="A77" s="338" t="s">
        <v>717</v>
      </c>
      <c r="B77" s="449"/>
      <c r="C77" s="97"/>
      <c r="D77" s="450"/>
      <c r="E77" s="338" t="s">
        <v>822</v>
      </c>
      <c r="F77" s="446"/>
      <c r="G77" s="446"/>
      <c r="H77" s="446"/>
      <c r="I77" s="448"/>
    </row>
    <row r="78" spans="1:40" hidden="1" x14ac:dyDescent="0.2">
      <c r="A78" s="337" t="s">
        <v>520</v>
      </c>
      <c r="B78" s="97"/>
      <c r="C78" s="414">
        <f>SUMIF(F6:F71,"Teksi (Tanpa Resit)",I6:I71)</f>
        <v>0</v>
      </c>
      <c r="D78" s="458" t="s">
        <v>763</v>
      </c>
      <c r="E78" s="453" t="s">
        <v>859</v>
      </c>
      <c r="F78" s="454">
        <f xml:space="preserve"> COUNTIFS(F6:F71,"Makan Pagi (Semenanjung)",G6:G71,"Bertugas Rasmi")+COUNTIFS(F6:F71,"Makan Pagi (Semenanjung)",G6:G71,"Mesyuarat")+COUNTIFS(F6:F71,"Makan Pagi (Semenanjung)",G6:G71,"Persidangan")+COUNTIFS(F6:F71,"Makan Pagi (Semenanjung)",G6:G71,"Kursus Pra-Perkhidmatan")</f>
        <v>0</v>
      </c>
      <c r="G78" s="446"/>
      <c r="H78" s="446"/>
      <c r="I78" s="448"/>
    </row>
    <row r="79" spans="1:40" hidden="1" x14ac:dyDescent="0.2">
      <c r="A79" s="337" t="s">
        <v>521</v>
      </c>
      <c r="B79" s="97"/>
      <c r="C79" s="459">
        <f>SUMIF(F6:F71,"Teksi (Dengan Resit)",I6:I71)</f>
        <v>0</v>
      </c>
      <c r="D79" s="458" t="s">
        <v>764</v>
      </c>
      <c r="E79" s="453" t="s">
        <v>860</v>
      </c>
      <c r="F79" s="454">
        <f>COUNTIFS(F6:F71,"Makan Pagi (Sbh/Swk/Lbn)",G6:G71,"Bertugas Rasmi")+COUNTIFS(F6:F71,"Makan Pagi (Sbh/Swk/Lbn)",G6:G71,"Mesyuarat")+COUNTIFS(F6:F71,"Makan Pagi (Sbh/Swk/Lbn)",G6:G71,"Persidangan")+COUNTIFS(F6:F71,"Makan Pagi (Sbh/Swk/Lbn)",G6:G71,"Kursus Pra-Perkhidmatan")</f>
        <v>0</v>
      </c>
      <c r="G79" s="446"/>
      <c r="H79" s="446"/>
      <c r="I79" s="448"/>
    </row>
    <row r="80" spans="1:40" hidden="1" x14ac:dyDescent="0.2">
      <c r="A80" s="337" t="s">
        <v>675</v>
      </c>
      <c r="B80" s="97"/>
      <c r="C80" s="459">
        <f>SUMIF(F6:F71,"MRT / LRT / Monorail",I6:I71)</f>
        <v>0</v>
      </c>
      <c r="D80" s="458" t="s">
        <v>765</v>
      </c>
      <c r="E80" s="453" t="s">
        <v>861</v>
      </c>
      <c r="F80" s="454">
        <f>COUNTIFS(F6:F71,"Makan Tengahari (Semenanjung)",G6:G71,"Bertugas Rasmi")+COUNTIFS(F6:F71,"Makan Tengahari (Semenanjung)",G6:G71,"Mesyuarat")+COUNTIFS(F6:F71,"Makan Tengahari (Semenanjung)",G6:G71,"Persidangan")+COUNTIFS(F6:F71,"Makan Tengahari (Semenanjung)",G6:G71,"Kursus Pra-Perkhidmatan")</f>
        <v>0</v>
      </c>
      <c r="G80" s="446"/>
      <c r="H80" s="446"/>
      <c r="I80" s="448"/>
    </row>
    <row r="81" spans="1:9" hidden="1" x14ac:dyDescent="0.2">
      <c r="A81" s="337" t="s">
        <v>528</v>
      </c>
      <c r="B81" s="97"/>
      <c r="C81" s="459">
        <f>SUMIF(F6:F71,"KLIA Exspress (ERL)",I6:I71)</f>
        <v>0</v>
      </c>
      <c r="D81" s="458" t="s">
        <v>766</v>
      </c>
      <c r="E81" s="453" t="s">
        <v>862</v>
      </c>
      <c r="F81" s="454">
        <f>COUNTIFS(F6:F71,"Makan Tengahari (Sbh/Swk/Lbn)",G6:G71,"Bertugas Rasmi")+COUNTIFS(F6:F71,"Makan Tengahari (Sbh/Swk/Lbn)",G6:G71,"Mesyuarat")+COUNTIFS(F6:F71,"Makan Tengahari (Sbh/Swk/Lbn)",G6:G71,"Persidangan")+COUNTIFS(F6:F71,"Makan Tengahari (Sbh/Swk/Lbn)",G6:G71,"Kursus Pra-Perkhidmatan")</f>
        <v>0</v>
      </c>
      <c r="G81" s="446"/>
      <c r="H81" s="446"/>
      <c r="I81" s="448"/>
    </row>
    <row r="82" spans="1:9" hidden="1" x14ac:dyDescent="0.2">
      <c r="A82" s="337" t="s">
        <v>522</v>
      </c>
      <c r="B82" s="97"/>
      <c r="C82" s="459">
        <f>SUMIF(F6:F71,"Keretapi",I6:I71)</f>
        <v>0</v>
      </c>
      <c r="D82" s="458" t="s">
        <v>767</v>
      </c>
      <c r="E82" s="453" t="s">
        <v>863</v>
      </c>
      <c r="F82" s="454">
        <f>COUNTIFS(F6:F71,"Makan Malam (Semenanjung)",G6:G71,"Bertugas Rasmi")+COUNTIFS(F6:F71,"Makan Malam (Semenanjung)",G6:G71,"Mesyuarat")+COUNTIFS(F6:F71,"Makan Malam (Semenanjung)",G6:G71,"Persidangan")+COUNTIFS(F6:F71,"Makan Malam (Semenanjung)",G6:G71,"Kursus Pra-Perkhidmatan")</f>
        <v>0</v>
      </c>
      <c r="G82" s="446"/>
      <c r="H82" s="446"/>
      <c r="I82" s="448"/>
    </row>
    <row r="83" spans="1:9" hidden="1" x14ac:dyDescent="0.2">
      <c r="A83" s="337" t="s">
        <v>600</v>
      </c>
      <c r="B83" s="97"/>
      <c r="C83" s="459">
        <f>SUMIF(F6:F71,"Kapal Terbang (Perniagaan)",I6:I71)</f>
        <v>0</v>
      </c>
      <c r="D83" s="458" t="s">
        <v>768</v>
      </c>
      <c r="E83" s="453" t="s">
        <v>864</v>
      </c>
      <c r="F83" s="454">
        <f>COUNTIFS(F6:F71,"Makan Malam (Sbh/Swk/Lbn)",G6:G71,"Bertugas Rasmi")+COUNTIFS(F6:F71,"Makan Malam (Sbh/Swk/Lbn)",G6:G71,"Mesyuarat")+COUNTIFS(F6:F71,"Makan Malam (Sbh/Swk/Lbn)",G6:G71,"Persidangan")+COUNTIFS(F6:F71,"Makan Malam (Sbh/Swk/Lbn)",G6:G71,"Kursus Pra-Perkhidmatan")</f>
        <v>0</v>
      </c>
      <c r="G83" s="446"/>
      <c r="H83" s="446"/>
      <c r="I83" s="448"/>
    </row>
    <row r="84" spans="1:9" hidden="1" x14ac:dyDescent="0.2">
      <c r="A84" s="337" t="s">
        <v>601</v>
      </c>
      <c r="B84" s="97"/>
      <c r="C84" s="459">
        <f>SUMIF(F6:F71,"Kapal Terbang (Kelas 1)",I6:I71)</f>
        <v>0</v>
      </c>
      <c r="D84" s="458" t="s">
        <v>769</v>
      </c>
      <c r="E84" s="90"/>
      <c r="F84" s="446"/>
      <c r="G84" s="446"/>
      <c r="H84" s="446"/>
      <c r="I84" s="448"/>
    </row>
    <row r="85" spans="1:9" hidden="1" x14ac:dyDescent="0.2">
      <c r="A85" s="337" t="s">
        <v>599</v>
      </c>
      <c r="B85" s="97"/>
      <c r="C85" s="459">
        <f>SUMIF(F6:F71,"Kapal Terbang (Ekonomi)",I6:I71)</f>
        <v>0</v>
      </c>
      <c r="D85" s="458" t="s">
        <v>770</v>
      </c>
      <c r="E85" s="453" t="s">
        <v>865</v>
      </c>
      <c r="F85" s="454">
        <f>COUNTIFS(F6:F71,"Makan Pagi (Semenanjung)",G6:G71,"Kursus")+COUNTIFS(F6:F71,"Makan Pagi (Semenanjung)",G6:G71,"Bengkel")+COUNTIFS(F6:F71,"Makan Pagi (Semenanjung)",G6:G71,"Seminar")+COUNTIFS(F6:F71,"Makan Pagi (Semenanjung)",G6:G71,"Latihan")</f>
        <v>0</v>
      </c>
      <c r="G85" s="446"/>
      <c r="H85" s="446"/>
      <c r="I85" s="448"/>
    </row>
    <row r="86" spans="1:9" hidden="1" x14ac:dyDescent="0.2">
      <c r="A86" s="337" t="s">
        <v>519</v>
      </c>
      <c r="B86" s="97"/>
      <c r="C86" s="459">
        <f>SUMIF(F6:F71,"Bas Henti-Henti",I6:I71)</f>
        <v>0</v>
      </c>
      <c r="D86" s="458" t="s">
        <v>771</v>
      </c>
      <c r="E86" s="453" t="s">
        <v>866</v>
      </c>
      <c r="F86" s="454">
        <f>COUNTIFS(F6:F71,"Makan Pagi (Sbh/Swk/Lbn)",G6:G71,"Kursus")+COUNTIFS(F6:F71,"Makan Pagi (Sbh/Swk/Lbn)",G6:G71,"Bengkel")+COUNTIFS(F6:F71,"Makan Pagi (Sbh/Swk/Lbn)",G6:G71,"Seminar")+COUNTIFS(F6:F71,"Makan Pagi (Sbh/Swk/Lbn)",G6:G71,"Latihan")</f>
        <v>0</v>
      </c>
      <c r="G86" s="446"/>
      <c r="H86" s="446"/>
      <c r="I86" s="448"/>
    </row>
    <row r="87" spans="1:9" hidden="1" x14ac:dyDescent="0.2">
      <c r="A87" s="337" t="s">
        <v>518</v>
      </c>
      <c r="B87" s="97"/>
      <c r="C87" s="459">
        <f>SUMIF(F6:F71,"Bas Ekspress",I6:I71)</f>
        <v>0</v>
      </c>
      <c r="D87" s="458" t="s">
        <v>772</v>
      </c>
      <c r="E87" s="453" t="s">
        <v>867</v>
      </c>
      <c r="F87" s="454">
        <f>COUNTIFS(F6:F71,"Makan Tengahari (Semenanjung)",G6:G71,"Kursus")+COUNTIFS(F6:F71,"Makan Tengahari (Semenanjung)",G6:G71,"Bengkel")+COUNTIFS(F6:F71,"Makan Tengahari (Semenanjung)",G6:G71,"Seminar")+COUNTIFS(F6:F71,"Makan Tengahari (Semenanjung)",G6:G71,"Latihan")</f>
        <v>0</v>
      </c>
      <c r="G87" s="446"/>
      <c r="H87" s="446"/>
      <c r="I87" s="448"/>
    </row>
    <row r="88" spans="1:9" hidden="1" x14ac:dyDescent="0.2">
      <c r="A88" s="337" t="s">
        <v>603</v>
      </c>
      <c r="B88" s="97"/>
      <c r="C88" s="459">
        <f>SUMIF(F6:F71,"Kapal Laut (Kelas 2)",I6:I71)</f>
        <v>0</v>
      </c>
      <c r="D88" s="458" t="s">
        <v>773</v>
      </c>
      <c r="E88" s="453" t="s">
        <v>868</v>
      </c>
      <c r="F88" s="454">
        <f>COUNTIFS(F6:F71,"Makan Tengahari (Sbh/Swk/Lbn)",G6:G71,"Kursus")+COUNTIFS(F6:F71,"Makan Tengahari (Sbh/Swk/Lbn)",G6:G71,"Bengkel")+COUNTIFS(F6:F71,"Makan Tengahari (Sbh/Swk/Lbn)",G6:G71,"Seminar")+COUNTIFS(F6:F71,"Makan Tengahari (Sbh/Swk/Lbn)",G6:G71,"Latihan")</f>
        <v>0</v>
      </c>
      <c r="G88" s="446"/>
      <c r="H88" s="446"/>
      <c r="I88" s="448"/>
    </row>
    <row r="89" spans="1:9" hidden="1" x14ac:dyDescent="0.2">
      <c r="A89" s="337" t="s">
        <v>602</v>
      </c>
      <c r="B89" s="97"/>
      <c r="C89" s="459">
        <f>SUMIF(F6:F71,"Kapal Laut (Kelas 1)",I6:I71)</f>
        <v>0</v>
      </c>
      <c r="D89" s="458" t="s">
        <v>774</v>
      </c>
      <c r="E89" s="453" t="s">
        <v>869</v>
      </c>
      <c r="F89" s="454">
        <f>COUNTIFS(F6:F71,"Makan Malam (Semenanjung)",G6:G71,"Kursus")+COUNTIFS(F6:F71,"Makan Malam (Semenanjung)",G6:G71,"Bengkel")+COUNTIFS(F6:F71,"Makan Malam (Semenanjung)",G6:G71,"Seminar")+COUNTIFS(F6:F71,"Makan Malam (Semenanjung)",G6:G71,"Latihan")</f>
        <v>0</v>
      </c>
      <c r="G89" s="446"/>
      <c r="H89" s="446"/>
      <c r="I89" s="448"/>
    </row>
    <row r="90" spans="1:9" hidden="1" x14ac:dyDescent="0.2">
      <c r="A90" s="337" t="s">
        <v>605</v>
      </c>
      <c r="B90" s="97"/>
      <c r="C90" s="459">
        <f>SUMIF(F6:F71,"Feri (Kelas 2)",I6:I71)</f>
        <v>0</v>
      </c>
      <c r="D90" s="458" t="s">
        <v>775</v>
      </c>
      <c r="E90" s="453" t="s">
        <v>870</v>
      </c>
      <c r="F90" s="454">
        <f>COUNTIFS(F6:F71,"Makan Malam (Sbh/Swk/Lbn)",G6:G71,"Kursus")+COUNTIFS(F6:F71,"Makan Malam (Sbh/Swk/Lbn)",G6:G71,"Bengkel")+COUNTIFS(F6:F71,"Makan Malam (Sbh/Swk/Lbn)",G6:G71,"Seminar")+COUNTIFS(F6:F71,"Makan Malam (Sbh/Swk/Lbn)",G6:G71,"Latihan")</f>
        <v>0</v>
      </c>
      <c r="G90" s="446"/>
      <c r="H90" s="446"/>
      <c r="I90" s="448"/>
    </row>
    <row r="91" spans="1:9" hidden="1" x14ac:dyDescent="0.2">
      <c r="A91" s="337" t="s">
        <v>604</v>
      </c>
      <c r="B91" s="97"/>
      <c r="C91" s="459">
        <f>SUMIF(F6:F71,"Feri (Kelas 1)",I6:I71)</f>
        <v>0</v>
      </c>
      <c r="D91" s="458" t="s">
        <v>776</v>
      </c>
      <c r="E91" s="97"/>
      <c r="F91" s="446"/>
      <c r="G91" s="446"/>
      <c r="H91" s="446"/>
      <c r="I91" s="448"/>
    </row>
    <row r="92" spans="1:9" hidden="1" x14ac:dyDescent="0.2">
      <c r="A92" s="337" t="s">
        <v>526</v>
      </c>
      <c r="B92" s="97"/>
      <c r="C92" s="459">
        <f>SUMIF(F6:F71,"Bot",I6:I71)</f>
        <v>0</v>
      </c>
      <c r="D92" s="458" t="s">
        <v>777</v>
      </c>
      <c r="E92" s="453" t="s">
        <v>883</v>
      </c>
      <c r="F92" s="454">
        <f>COUNTIFS(F6:F71,"Elaun Harian (Semenanjung)",G6:G71,"Bertugas Rasmi")+COUNTIFS(F6:F71,"Elaun Harian (Semenanjung)",G6:G71,"Mesyuarat")+COUNTIFS(F6:F71,"Elaun Harian (Semenanjung)",G6:G71,"Persidangan")+COUNTIFS(F6:F71,"Elaun Harian (Semenanjung)",G6:G71,"Kursus Pra-Perkhidmatan")</f>
        <v>0</v>
      </c>
      <c r="G92" s="446"/>
      <c r="H92" s="446"/>
      <c r="I92" s="448"/>
    </row>
    <row r="93" spans="1:9" hidden="1" x14ac:dyDescent="0.2">
      <c r="A93" s="337" t="s">
        <v>543</v>
      </c>
      <c r="B93" s="97"/>
      <c r="C93" s="414">
        <f>SUMIF(F6:F71,"Tol (Bayaran Tunai)",I6:I71)</f>
        <v>0</v>
      </c>
      <c r="D93" s="105" t="s">
        <v>811</v>
      </c>
      <c r="E93" s="453" t="s">
        <v>884</v>
      </c>
      <c r="F93" s="454">
        <f>COUNTIFS(F6:F71,"Elaun Harian (Sbh/Swk/Lbn)",G6:G71,"Bertugas Rasmi")+COUNTIFS(F6:F71,"Elaun Harian (Sbh/Swk/Lbn)",G6:G71,"Mesyuarat")+COUNTIFS(F6:F71,"Elaun Harian (Sbh/Swk/Lbn)",G6:G71,"Persidangan")+COUNTIFS(F6:F71,"Elaun Harian (Sbh/Swk/Lbn)",G6:G71,"Kursus Pra-Perkhidmatan")</f>
        <v>0</v>
      </c>
      <c r="G93" s="446"/>
      <c r="H93" s="446"/>
      <c r="I93" s="448"/>
    </row>
    <row r="94" spans="1:9" hidden="1" x14ac:dyDescent="0.2">
      <c r="A94" s="337" t="s">
        <v>530</v>
      </c>
      <c r="B94" s="97"/>
      <c r="C94" s="414">
        <f>SUMIF(F6:F71,"Tol (Touch &amp; Go)",I6:I71)</f>
        <v>0</v>
      </c>
      <c r="D94" s="105" t="s">
        <v>812</v>
      </c>
      <c r="E94" s="453"/>
      <c r="F94" s="446"/>
      <c r="G94" s="446"/>
      <c r="H94" s="446"/>
      <c r="I94" s="448"/>
    </row>
    <row r="95" spans="1:9" hidden="1" x14ac:dyDescent="0.2">
      <c r="A95" s="337" t="s">
        <v>696</v>
      </c>
      <c r="B95" s="97"/>
      <c r="C95" s="414">
        <f>SUMIF(F6:F71,"Letak Kenderaan (Parking)",I6:I71)</f>
        <v>0</v>
      </c>
      <c r="D95" s="105" t="s">
        <v>813</v>
      </c>
      <c r="E95" s="453" t="s">
        <v>885</v>
      </c>
      <c r="F95" s="454">
        <f>COUNTIFS(F6:F71,"Elaun Harian (Semenanjung)",G6:G71,"Kursus")+COUNTIFS(F6:F71,"Elaun Harian (Semenanjung)",G6:G71,"Bengkel")+COUNTIFS(F6:F71,"Elaun Harian (Semenanjung)",G6:G71,"Seminar")+COUNTIFS(F6:F71,"Elaun Harian (Semenanjung)",G6:G71,"Latihan")</f>
        <v>0</v>
      </c>
      <c r="G95" s="446"/>
      <c r="H95" s="446"/>
      <c r="I95" s="448"/>
    </row>
    <row r="96" spans="1:9" hidden="1" x14ac:dyDescent="0.2">
      <c r="A96" s="337" t="s">
        <v>606</v>
      </c>
      <c r="B96" s="97"/>
      <c r="C96" s="414">
        <f>SUMIF(F6:F71,"Dobi (Menginap lebih 3 hari)",I6:I71)</f>
        <v>0</v>
      </c>
      <c r="D96" s="105" t="s">
        <v>814</v>
      </c>
      <c r="E96" s="453" t="s">
        <v>886</v>
      </c>
      <c r="F96" s="454">
        <f>COUNTIFS(F6:F71,"Elaun Harian (Sbh/Swk/Lbn)",G6:G71,"Kursus")+COUNTIFS(F6:F71,"Elaun Harian (Sbh/Swk/Lbn)",G6:G71,"Bengkel")+COUNTIFS(F6:F71,"Elaun Harian (Sbh/Swk/Lbn)",G6:G71,"Seminar")+COUNTIFS(F6:F71,"Elaun Harian (Sbh/Swk/Lbn)",G6:G71,"Latihan")</f>
        <v>0</v>
      </c>
      <c r="G96" s="446"/>
      <c r="H96" s="446"/>
      <c r="I96" s="448"/>
    </row>
    <row r="97" spans="1:9" hidden="1" x14ac:dyDescent="0.2">
      <c r="A97" s="337" t="s">
        <v>531</v>
      </c>
      <c r="B97" s="97"/>
      <c r="C97" s="414">
        <f>SUMIF(F6:F71,"Yuran Pendaftaran",I6:I71)</f>
        <v>0</v>
      </c>
      <c r="D97" s="105" t="s">
        <v>815</v>
      </c>
      <c r="E97" s="97"/>
      <c r="F97" s="446"/>
      <c r="G97" s="446"/>
      <c r="H97" s="446"/>
      <c r="I97" s="448"/>
    </row>
    <row r="98" spans="1:9" hidden="1" x14ac:dyDescent="0.2">
      <c r="A98" s="337" t="s">
        <v>532</v>
      </c>
      <c r="B98" s="97"/>
      <c r="C98" s="414">
        <f>SUMIF(F6:F71,"Telefon (Urusan Rasmi)",I6:I71)</f>
        <v>0</v>
      </c>
      <c r="D98" s="105" t="s">
        <v>816</v>
      </c>
      <c r="E98" s="338" t="s">
        <v>887</v>
      </c>
      <c r="F98" s="446"/>
      <c r="G98" s="446"/>
      <c r="H98" s="446"/>
      <c r="I98" s="448"/>
    </row>
    <row r="99" spans="1:9" hidden="1" x14ac:dyDescent="0.2">
      <c r="A99" s="337" t="s">
        <v>533</v>
      </c>
      <c r="B99" s="97"/>
      <c r="C99" s="414">
        <f>SUMIF(F6:F71,"Faksimili (Urusan Rasmi)",I6:I71)</f>
        <v>0</v>
      </c>
      <c r="D99" s="105" t="s">
        <v>817</v>
      </c>
      <c r="E99" s="453" t="s">
        <v>936</v>
      </c>
      <c r="F99" s="454">
        <f>COUNTIFS(F6:F71,"Hotel (Standard) 1 Malam (Semenanjung)",G6:G71,"Bertugas Rasmi")+COUNTIFS(F6:F71,"Hotel (Standard) 1 Malam (Semenanjung)",G6:G71,"Mesyuarat")+COUNTIFS(F6:F71,"Hotel (Standard) 1 Malam (Semenanjung)",G6:G71,"Persidangan")+COUNTIFS(F6:F71,"Hotel (Standard) 1 Malam (Semenanjung)",G6:G71,"Kursus Pra-Perkhidmatan")</f>
        <v>0</v>
      </c>
      <c r="G99" s="446"/>
      <c r="H99" s="446"/>
      <c r="I99" s="448"/>
    </row>
    <row r="100" spans="1:9" hidden="1" x14ac:dyDescent="0.2">
      <c r="A100" s="337" t="s">
        <v>607</v>
      </c>
      <c r="B100" s="97"/>
      <c r="C100" s="414">
        <f>SUMIF(F6:F71,"Cukai Lapangan Terbang (Airport Tax)",I6:I71)</f>
        <v>0</v>
      </c>
      <c r="D100" s="105" t="s">
        <v>818</v>
      </c>
      <c r="E100" s="453" t="s">
        <v>937</v>
      </c>
      <c r="F100" s="454">
        <f>COUNTIFS(F6:F71,"Hotel (Standard) 1 Malam (Sbh/Swk/Lbn)",G6:G71,"Bertugas Rasmi")+COUNTIFS(F6:F71,"Hotel (Standard) 1 Malam (Sbh/Swk/Lbn)",G6:G71,"Mesyuarat")+COUNTIFS(F6:F71,"Hotel (Standard) 1 Malam (Sbh/Swk/Lbn)",G6:G71,"Persidangan")+COUNTIFS(F6:F71,"Hotel (Standard) 1 Malam (Sbh/Swk/Lbn)",G6:G71,"Kursus Pra-Perkhidmatan")</f>
        <v>0</v>
      </c>
      <c r="G100" s="446"/>
      <c r="H100" s="446"/>
      <c r="I100" s="448"/>
    </row>
    <row r="101" spans="1:9" hidden="1" x14ac:dyDescent="0.2">
      <c r="A101" s="337" t="s">
        <v>697</v>
      </c>
      <c r="B101" s="97"/>
      <c r="C101" s="414">
        <f>SUMIF(F6:F71,"Excess Baggage (Barang Rasmi)",I6:I71)</f>
        <v>0</v>
      </c>
      <c r="D101" s="105" t="s">
        <v>819</v>
      </c>
      <c r="E101" s="453" t="s">
        <v>938</v>
      </c>
      <c r="F101" s="454">
        <f>COUNTIFS(F6:F71,"Hotel (Superior) 1 Malam (Semenanjung)",G6:G71,"Bertugas Rasmi")+COUNTIFS(F6:F71,"Hotel (Superior) 1 Malam (Semenanjung)",G6:G71,"Mesyuarat")+COUNTIFS(F6:F71,"Hotel (Superior) 1 Malam (Semenanjung)",G6:G71,"Persidangan")+COUNTIFS(F6:F71,"Hotel (Superior) 1 Malam (Semenanjung)",G6:G71,"Kursus Pra-Perkhidmatan")</f>
        <v>0</v>
      </c>
      <c r="G101" s="446"/>
      <c r="H101" s="446"/>
      <c r="I101" s="448"/>
    </row>
    <row r="102" spans="1:9" hidden="1" x14ac:dyDescent="0.2">
      <c r="A102" s="337" t="s">
        <v>698</v>
      </c>
      <c r="B102" s="97"/>
      <c r="C102" s="414">
        <f>SUMIF(F6:F71,"Change Fees (Sebab Rasmi)",I6:I71)</f>
        <v>0</v>
      </c>
      <c r="D102" s="105" t="s">
        <v>820</v>
      </c>
      <c r="E102" s="453" t="s">
        <v>939</v>
      </c>
      <c r="F102" s="454">
        <f>COUNTIFS(F6:F71,"Hotel (Superior) 1 Malam (Sbh/Swk/Lbn)",G6:G71,"Bertugas Rasmi")+COUNTIFS(F6:F71,"Hotel (Superior) 1 Malam (Sbh/Swk/Lbn)",G6:G71,"Mesyuarat")+COUNTIFS(F6:F71,"Hotel (Superior) 1 Malam (Sbh/Swk/Lbn)",G6:G71,"Persidangan")+COUNTIFS(F6:F71,"Hotel (Superior) 1 Malam (Sbh/Swk/Lbn)",G6:G71,"Kursus Pra-Perkhidmatan")</f>
        <v>0</v>
      </c>
      <c r="G102" s="446"/>
      <c r="H102" s="446"/>
      <c r="I102" s="448"/>
    </row>
    <row r="103" spans="1:9" hidden="1" x14ac:dyDescent="0.2">
      <c r="A103" s="337" t="s">
        <v>609</v>
      </c>
      <c r="B103" s="97"/>
      <c r="C103" s="414">
        <f>SUMIF(F6:F71,"Pos/Courier (Urusan Rasmi)",I6:I71)</f>
        <v>0</v>
      </c>
      <c r="D103" s="105" t="s">
        <v>821</v>
      </c>
      <c r="E103" s="453" t="s">
        <v>940</v>
      </c>
      <c r="F103" s="454">
        <f>COUNTIFS(F6:F71,"Hotel (Suite) 1 Malam (Semenanjung)",G6:G71,"Bertugas Rasmi")+COUNTIFS(F6:F71,"Hotel (Suite) 1 Malam (Semenanjung)",G6:G71,"Mesyuarat")+COUNTIFS(F6:F71,"Hotel (Suite) 1 Malam (Semenanjung)",G6:G71,"Persidangan")+COUNTIFS(F6:F71,"Hotel (Suite) 1 Malam (Semenanjung)",G6:G71,"Kursus Pra-Perkhidmatan")</f>
        <v>0</v>
      </c>
      <c r="G103" s="446"/>
      <c r="H103" s="446"/>
      <c r="I103" s="448"/>
    </row>
    <row r="104" spans="1:9" hidden="1" x14ac:dyDescent="0.2">
      <c r="A104" s="451" t="s">
        <v>1015</v>
      </c>
      <c r="B104" s="97"/>
      <c r="C104" s="455">
        <f>SUMIF(F6:F71,"Cukai Barangan &amp; Perkhidmatan (GST)",I6:I71)</f>
        <v>0</v>
      </c>
      <c r="D104" s="456" t="s">
        <v>1035</v>
      </c>
      <c r="E104" s="453" t="s">
        <v>941</v>
      </c>
      <c r="F104" s="454">
        <f>COUNTIFS(F6:F71,"Hotel (Suite) 1 Malam (Sbh/Swk/Lbn)",G6:G71,"Bertugas Rasmi")+COUNTIFS(F6:F71,"Hotel (Suite) 1 Malam (Sbh/Swk/Lbn)",G6:G71,"Mesyuarat")+COUNTIFS(F6:F71,"Hotel (Suite) 1 Malam (Sbh/Swk/Lbn)",G6:G71,"Persidangan")+COUNTIFS(F6:F71,"Hotel (Suite) 1 Malam (Sbh/Swk/Lbn)",G6:G71,"Kursus Pra-Perkhidmatan")</f>
        <v>0</v>
      </c>
      <c r="G104" s="446"/>
      <c r="H104" s="446"/>
      <c r="I104" s="448"/>
    </row>
    <row r="105" spans="1:9" ht="15.75" hidden="1" x14ac:dyDescent="0.2">
      <c r="A105" s="451" t="s">
        <v>1016</v>
      </c>
      <c r="B105" s="97"/>
      <c r="C105" s="455">
        <f>SUMIF(F6:F71,"Caj Perkhidmatan (Service Charge)",I6:I71)</f>
        <v>0</v>
      </c>
      <c r="D105" s="456" t="s">
        <v>1036</v>
      </c>
      <c r="E105" s="457"/>
      <c r="F105" s="446"/>
      <c r="G105" s="446"/>
      <c r="H105" s="446"/>
      <c r="I105" s="448"/>
    </row>
    <row r="106" spans="1:9" hidden="1" x14ac:dyDescent="0.2">
      <c r="A106" s="451" t="s">
        <v>1022</v>
      </c>
      <c r="B106" s="97"/>
      <c r="C106" s="455">
        <f>SUMIF(F6:F71,"Insuran Kemalangan Diri (PA)",I6:I71)</f>
        <v>0</v>
      </c>
      <c r="D106" s="456" t="s">
        <v>1037</v>
      </c>
      <c r="E106" s="453" t="s">
        <v>942</v>
      </c>
      <c r="F106" s="454">
        <f>COUNTIFS(F6:F71,"Hotel (Standard) 1 Malam (Semenanjung)",G6:G71,"Kursus")+COUNTIFS(F6:F71,"Hotel (Standard) 1 Malam (Semenanjung)",G6:G71,"Bengkel")+COUNTIFS(F6:F71,"Hotel (Standard) 1 Malam (Semenanjung)",G6:G71,"Seminar")+COUNTIFS(F6:F71,"Hotel (Standard) 1 Malam (Semenanjung)",G6:G71,"Latihan")</f>
        <v>0</v>
      </c>
      <c r="G106" s="446"/>
      <c r="H106" s="446"/>
      <c r="I106" s="448"/>
    </row>
    <row r="107" spans="1:9" hidden="1" x14ac:dyDescent="0.2">
      <c r="A107" s="451" t="s">
        <v>1019</v>
      </c>
      <c r="B107" s="97"/>
      <c r="C107" s="455">
        <f>SUMIF(F6:F71,"Pembaharuan Passport / VISA",I6:I71)</f>
        <v>0</v>
      </c>
      <c r="D107" s="456" t="s">
        <v>1038</v>
      </c>
      <c r="E107" s="453" t="s">
        <v>943</v>
      </c>
      <c r="F107" s="454">
        <f>COUNTIFS(F6:F71,"Hotel (Standard) 1 Malam (Sbh/Swk/Lbn)",G6:G71,"Kursus")+COUNTIFS(F6:F71,"Hotel (Standard) 1 Malam (Sbh/Swk/Lbn)",G6:G71,"Bengkel")+COUNTIFS(F6:F71,"Hotel (Standard) 1 Malam (Sbh/Swk/Lbn)",G6:G71,"Seminar")+COUNTIFS(F6:F71,"Hotel (Standard) 1 Malam (Sbh/Swk/Lbn)",G6:G71,"Latihan")</f>
        <v>0</v>
      </c>
      <c r="G107" s="446"/>
      <c r="H107" s="446"/>
      <c r="I107" s="448"/>
    </row>
    <row r="108" spans="1:9" hidden="1" x14ac:dyDescent="0.2">
      <c r="B108" s="97"/>
      <c r="C108" s="97"/>
      <c r="D108" s="97"/>
      <c r="E108" s="453" t="s">
        <v>944</v>
      </c>
      <c r="F108" s="454">
        <f>COUNTIFS(F6:F71,"Hotel (Superior) 1 Malam (Semenanjung)",G6:G71,"Kursus")+COUNTIFS(F6:F71,"Hotel (Superior) 1 Malam (Semenanjung)",G6:G71,"Bengkel")+COUNTIFS(F6:F71,"Hotel (Superior) 1 Malam (Semenanjung)",G6:G71,"Seminar")+COUNTIFS(F6:F71,"Hotel (Superior) 1 Malam (Semenanjung)",G6:G71,"Latihan")</f>
        <v>0</v>
      </c>
      <c r="G108" s="446"/>
      <c r="H108" s="446"/>
      <c r="I108" s="448"/>
    </row>
    <row r="109" spans="1:9" hidden="1" x14ac:dyDescent="0.2">
      <c r="B109" s="97"/>
      <c r="C109" s="97"/>
      <c r="D109" s="97"/>
      <c r="E109" s="453" t="s">
        <v>945</v>
      </c>
      <c r="F109" s="454">
        <f>COUNTIFS(F6:F71,"Hotel (Superior) 1 Malam (Sbh/Swk/Lbn)",G6:G71,"Kursus")+COUNTIFS(F6:F71,"Hotel (Superior) 1 Malam (Sbh/Swk/Lbn)",G6:G71,"Bengkel")+COUNTIFS(F6:F71,"Hotel (Superior) 1 Malam (Sbh/Swk/Lbn)",G6:G71,"Seminar")+COUNTIFS(F6:F71,"Hotel (Superior) 1 Malam (Sbh/Swk/Lbn)",G6:G71,"Latihan")</f>
        <v>0</v>
      </c>
      <c r="G109" s="446"/>
      <c r="H109" s="446"/>
      <c r="I109" s="448"/>
    </row>
    <row r="110" spans="1:9" hidden="1" x14ac:dyDescent="0.2">
      <c r="B110" s="97"/>
      <c r="C110" s="97"/>
      <c r="D110" s="97"/>
      <c r="E110" s="453" t="s">
        <v>946</v>
      </c>
      <c r="F110" s="454">
        <f>COUNTIFS(F6:F71,"Hotel (Suite) 1 Malam (Semenanjung)",G6:G71,"Kursus")+COUNTIFS(F6:F71,"Hotel (Suite) 1 Malam (Semenanjung)",G6:G71,"Bengkel")+COUNTIFS(F6:F71,"Hotel (Suite) 1 Malam (Semenanjung)",G6:G71,"Seminar")+COUNTIFS(F6:F71,"Hotel (Suite) 1 Malam (Semenanjung)",G6:G71,"Latihan")</f>
        <v>0</v>
      </c>
      <c r="G110" s="446"/>
      <c r="H110" s="446"/>
      <c r="I110" s="448"/>
    </row>
    <row r="111" spans="1:9" hidden="1" x14ac:dyDescent="0.2">
      <c r="B111" s="97"/>
      <c r="C111" s="97"/>
      <c r="D111" s="97"/>
      <c r="E111" s="453" t="s">
        <v>947</v>
      </c>
      <c r="F111" s="454">
        <f>COUNTIFS(F6:F71,"Hotel (Suite) 1 Malam (Sbh/Swk/Lbn)",G6:G71,"Kursus")+COUNTIFS(F6:F71,"Hotel (Suite) 1 Malam (Sbh/Swk/Lbn)",G6:G71,"Bengkel")+COUNTIFS(F6:F71,"Hotel (Suite) 1 Malam (Sbh/Swk/Lbn)",G6:G71,"Seminar")+COUNTIFS(F6:F71,"Hotel (Suite) 1 Malam (Sbh/Swk/Lbn)",G6:G71,"Latihan")</f>
        <v>0</v>
      </c>
      <c r="G111" s="446"/>
      <c r="H111" s="446"/>
      <c r="I111" s="448"/>
    </row>
    <row r="112" spans="1:9" hidden="1" x14ac:dyDescent="0.2">
      <c r="B112" s="97"/>
      <c r="C112" s="97"/>
      <c r="D112" s="97"/>
      <c r="E112" s="97"/>
      <c r="F112" s="446"/>
      <c r="G112" s="446"/>
      <c r="H112" s="446"/>
      <c r="I112" s="448"/>
    </row>
    <row r="113" spans="2:9" hidden="1" x14ac:dyDescent="0.2">
      <c r="B113" s="97"/>
      <c r="C113" s="97"/>
      <c r="D113" s="97"/>
      <c r="E113" s="456" t="s">
        <v>948</v>
      </c>
      <c r="F113" s="454">
        <f>COUNTIFS(F6:F71,"Lojing (Semenanjung)",G6:G71,"Bertugas Rasmi")+COUNTIFS(F6:F71,"Lojing (Semenanjung)",G6:G71,"Mesyuarat")+COUNTIFS(F6:F71,"Lojing (Semenanjung)",G6:G71,"Persidangan")+COUNTIFS(F6:F71,"Lojing (Semenanjung)",G6:G71,"Kursus Pra-Perkhidmatan")</f>
        <v>0</v>
      </c>
      <c r="G113" s="446"/>
      <c r="H113" s="446"/>
      <c r="I113" s="448"/>
    </row>
    <row r="114" spans="2:9" hidden="1" x14ac:dyDescent="0.2">
      <c r="B114" s="97"/>
      <c r="C114" s="97"/>
      <c r="D114" s="97"/>
      <c r="E114" s="456" t="s">
        <v>949</v>
      </c>
      <c r="F114" s="454">
        <f>COUNTIFS(F6:F71,"Lojing (Sbh/Swk/Lbn)",G6:G71,"Bertugas Rasmi")+COUNTIFS(F6:F71,"Lojing (Sbh/Swk/Lbn)",G6:G71,"Mesyuarat")+COUNTIFS(F6:F71,"Lojing (Sbh/Swk/Lbn)",G6:G71,"Persidangan")+COUNTIFS(F6:F71,"Lojing (Sbh/Swk/Lbn)",G6:G71,"Kursus Pra-Perkhidmatan")</f>
        <v>0</v>
      </c>
      <c r="G114" s="446"/>
      <c r="H114" s="446"/>
      <c r="I114" s="448"/>
    </row>
    <row r="115" spans="2:9" hidden="1" x14ac:dyDescent="0.2">
      <c r="B115" s="97"/>
      <c r="C115" s="97"/>
      <c r="D115" s="97"/>
      <c r="E115" s="456"/>
      <c r="F115" s="446"/>
      <c r="G115" s="446"/>
      <c r="H115" s="446"/>
      <c r="I115" s="448"/>
    </row>
    <row r="116" spans="2:9" hidden="1" x14ac:dyDescent="0.2">
      <c r="B116" s="97"/>
      <c r="C116" s="97"/>
      <c r="D116" s="97"/>
      <c r="E116" s="456" t="s">
        <v>950</v>
      </c>
      <c r="F116" s="454">
        <f>COUNTIFS(F6:F71,"Lojing (Semenanjung)",G6:G71,"Kursus")+COUNTIFS(F6:F71,"Lojing (Semenanjung)",G6:G71,"Bengkel")+COUNTIFS(F6:F71,"Lojing (Semenanjung)",G6:G71,"Seminar")+COUNTIFS(F6:F71,"Lojing (Semenanjung)",G6:G71,"Latihan")</f>
        <v>0</v>
      </c>
      <c r="G116" s="446"/>
      <c r="H116" s="446"/>
      <c r="I116" s="448"/>
    </row>
    <row r="117" spans="2:9" hidden="1" x14ac:dyDescent="0.2">
      <c r="B117" s="97"/>
      <c r="C117" s="97"/>
      <c r="D117" s="97"/>
      <c r="E117" s="456" t="s">
        <v>951</v>
      </c>
      <c r="F117" s="454">
        <f>COUNTIFS(F6:F71,"Lojing (Sbh/Swk/Lbn)",G6:G71,"Kursus")+COUNTIFS(F6:F71,"Lojing (Sbh/Swk/Lbn)",G6:G71,"Bengkel")+COUNTIFS(F6:F71,"Lojing (Sbh/Swk/Lbn)",G6:G71,"Seminar")+COUNTIFS(F6:F71,"Lojing (Sbh/Swk/Lbn)",G6:G71,"Latihan")</f>
        <v>0</v>
      </c>
      <c r="G117" s="446"/>
      <c r="H117" s="446"/>
      <c r="I117" s="448"/>
    </row>
    <row r="118" spans="2:9" hidden="1" x14ac:dyDescent="0.2">
      <c r="B118" s="97"/>
      <c r="C118" s="97"/>
      <c r="D118" s="97"/>
      <c r="E118" s="97"/>
      <c r="F118" s="446"/>
      <c r="G118" s="446"/>
      <c r="H118" s="446"/>
      <c r="I118" s="448"/>
    </row>
    <row r="119" spans="2:9" hidden="1" x14ac:dyDescent="0.2">
      <c r="B119" s="97"/>
      <c r="C119" s="97"/>
      <c r="D119" s="97"/>
      <c r="E119" s="456" t="s">
        <v>988</v>
      </c>
      <c r="F119" s="446">
        <f>SUMIFS(I6:I71,F6:F71,"Hotel (Standard) 1 Malam (Semenanjung)",G6:G71,"Mesyuarat")+SUMIFS(I6:I71,F6:F71,"Hotel (Standard) 1 Malam (Semenanjung)",G6:G71,"Bertugas Rasmi")+SUMIFS(I6:I71,F6:F71,"Hotel (Standard) 1 Malam (Semenanjung)",G6:G71,"Persidangan")+SUMIFS(I6:I71,F6:F71,"Hotel (Standard) 1 Malam (Semenanjung)",G6:G71,"Kursus Pra-Perkhidmatan")</f>
        <v>0</v>
      </c>
      <c r="G119" s="446"/>
      <c r="H119" s="446"/>
      <c r="I119" s="448"/>
    </row>
    <row r="120" spans="2:9" hidden="1" x14ac:dyDescent="0.2">
      <c r="B120" s="97"/>
      <c r="C120" s="97"/>
      <c r="D120" s="97"/>
      <c r="E120" s="456" t="s">
        <v>989</v>
      </c>
      <c r="F120" s="446">
        <f>SUMIFS(I6:I71,F6:F71,"Hotel (Standard) 1 Malam (Sbh/Swk/Lbn)",G6:G71,"Mesyuarat")+SUMIFS(I6:I71,F6:F71,"Hotel (Standard) 1 Malam (Sbh/Swk/Lbn)",G6:G71,"Bertugas Rasmi")+SUMIFS(I6:I71,F6:F71,"Hotel (Standard) 1 Malam (Sbh/Swk/Lbn)",G6:G71,"Persidangan")+SUMIFS(I6:I71,F6:F71,"Hotel (Standard) 1 Malam (Sbh/Swk/Lbn)",G6:G71,"Kursus Pra-Perkhidmatan")</f>
        <v>0</v>
      </c>
      <c r="G120" s="446"/>
      <c r="H120" s="446"/>
      <c r="I120" s="448"/>
    </row>
    <row r="121" spans="2:9" hidden="1" x14ac:dyDescent="0.2">
      <c r="B121" s="97"/>
      <c r="C121" s="97"/>
      <c r="D121" s="97"/>
      <c r="E121" s="456" t="s">
        <v>990</v>
      </c>
      <c r="F121" s="446">
        <f>SUMIFS(I6:I71,F6:F71,"Hotel (Standard) 1 Malam (Semenanjung)",G6:G71,"Latihan")+SUMIFS(I6:I71,F6:F71,"Hotel (Standard) 1 Malam (Semenanjung)",G6:G71,"Bengkel")+SUMIFS(I6:I71,F6:F71,"Hotel (Standard) 1 Malam (Semenanjung)",G6:G71,"Seminar")+SUMIFS(I6:I71,F6:F71,"Hotel (Standard) 1 Malam (Semenanjung)",G6:G71,"Kursus")</f>
        <v>0</v>
      </c>
      <c r="G121" s="446"/>
      <c r="H121" s="446"/>
      <c r="I121" s="448"/>
    </row>
    <row r="122" spans="2:9" hidden="1" x14ac:dyDescent="0.2">
      <c r="B122" s="97"/>
      <c r="C122" s="97"/>
      <c r="D122" s="97"/>
      <c r="E122" s="456" t="s">
        <v>991</v>
      </c>
      <c r="F122" s="446">
        <f>SUMIFS(I6:I71,F6:F71,"Hotel (Standard) 1 Malam (Sbh/Swk/Lbn)",G6:G71,"Latihan")+SUMIFS(I6:I71,F6:F71,"Hotel (Standard) 1 Malam (Sbh/Swk/Lbn)",G6:G71,"Bengkel")+SUMIFS(I6:I71,F6:F71,"Hotel (Standard) 1 Malam (Sbh/Swk/Lbn)",G6:G71,"Seminar")+SUMIFS(I6:I71,F6:F71,"Hotel (Standard) 1 Malam (Sbh/Swk/Lbn)",G6:G71,"Kursus")</f>
        <v>0</v>
      </c>
      <c r="G122" s="446"/>
      <c r="H122" s="446"/>
      <c r="I122" s="448"/>
    </row>
    <row r="123" spans="2:9" hidden="1" x14ac:dyDescent="0.2">
      <c r="B123" s="97"/>
      <c r="C123" s="97"/>
      <c r="D123" s="97"/>
      <c r="E123" s="456"/>
      <c r="F123" s="446"/>
      <c r="G123" s="446"/>
      <c r="H123" s="446"/>
      <c r="I123" s="448"/>
    </row>
    <row r="124" spans="2:9" hidden="1" x14ac:dyDescent="0.2">
      <c r="B124" s="97"/>
      <c r="C124" s="97"/>
      <c r="D124" s="97"/>
      <c r="E124" s="456" t="s">
        <v>992</v>
      </c>
      <c r="F124" s="446">
        <f>SUMIFS(I6:I71,F6:F71,"Hotel (Superior) 1 Malam (Semenanjung)",G6:G71,"Mesyuarat")+SUMIFS(I6:I71,F6:F71,"Hotel (Superior) 1 Malam (Semenanjung)",G6:G71,"Bertugas Rasmi")+SUMIFS(I6:I71,F6:F71,"Hotel (Superior) 1 Malam (Semenanjung)",G6:G71,"Persidangan")+SUMIFS(I6:I71,F6:F71,"Hotel (Superior) 1 Malam (Semenanjung)",G6:G71,"Kursus Pra-Perkhidmatan")</f>
        <v>0</v>
      </c>
      <c r="G124" s="446"/>
      <c r="H124" s="446"/>
      <c r="I124" s="448"/>
    </row>
    <row r="125" spans="2:9" hidden="1" x14ac:dyDescent="0.2">
      <c r="B125" s="97"/>
      <c r="C125" s="97"/>
      <c r="D125" s="97"/>
      <c r="E125" s="456" t="s">
        <v>993</v>
      </c>
      <c r="F125" s="446">
        <f>SUMIFS(I6:I71,F6:F71,"Hotel (Superior) 1 Malam (Sbh/Swk/Lbn)",G6:G71,"Mesyuarat")+SUMIFS(I6:I71,F6:F71,"Hotel (Superior) 1 Malam (Sbh/Swk/Lbn)",G6:G71,"Bertugas Rasmi")+SUMIFS(I6:I71,F6:F71,"Hotel (Superior) 1 Malam (Sbh/Swk/Lbn)",G6:G71,"Persidangan")+SUMIFS(I6:I71,F6:F71,"Hotel (Superior) 1 Malam (Sbh/Swk/Lbn)",G6:G71,"Kursus Pra-Perkhidmatan")</f>
        <v>0</v>
      </c>
      <c r="G125" s="446"/>
      <c r="H125" s="446"/>
      <c r="I125" s="448"/>
    </row>
    <row r="126" spans="2:9" hidden="1" x14ac:dyDescent="0.2">
      <c r="B126" s="97"/>
      <c r="C126" s="97"/>
      <c r="D126" s="97"/>
      <c r="E126" s="456" t="s">
        <v>994</v>
      </c>
      <c r="F126" s="446">
        <f>SUMIFS(I6:I71,F6:F71,"Hotel (Superior) 1 Malam (Semenanjung)",G6:G71,"Latihan")+SUMIFS(I6:I71,F6:F71,"Hotel (Superior) 1 Malam (Semenanjung)",G6:G71,"Bengkel")+SUMIFS(I6:I71,F6:F71,"Hotel (Superior) 1 Malam (Semenanjung)",G6:G71,"Seminar")+SUMIFS(I6:I71,F6:F71,"Hotel (Superior) 1 Malam (Semenanjung)",G6:G71,"Kursus")</f>
        <v>0</v>
      </c>
      <c r="G126" s="446"/>
      <c r="H126" s="446"/>
      <c r="I126" s="448"/>
    </row>
    <row r="127" spans="2:9" hidden="1" x14ac:dyDescent="0.2">
      <c r="B127" s="97"/>
      <c r="C127" s="97"/>
      <c r="D127" s="97"/>
      <c r="E127" s="456" t="s">
        <v>995</v>
      </c>
      <c r="F127" s="446">
        <f>SUMIFS(I6:I71,F6:F71,"Hotel (Superior) 1 Malam (Sbh/Swk/Lbn)",G6:G71,"Latihan")+SUMIFS(I6:I71,F6:F71,"Hotel (Superior) 1 Malam (Sbh/Swk/Lbn)",G6:G71,"Bengkel")+SUMIFS(I6:I71,F6:F71,"Hotel (Superior) 1 Malam (Sbh/Swk/Lbn)",G6:G71,"Seminar")+SUMIFS(I6:I71,F6:F71,"Hotel (Superior) 1 Malam (Sbh/Swk/Lbn)",G6:G71,"Kursus")</f>
        <v>0</v>
      </c>
      <c r="G127" s="446"/>
      <c r="H127" s="446"/>
      <c r="I127" s="448"/>
    </row>
    <row r="128" spans="2:9" hidden="1" x14ac:dyDescent="0.2">
      <c r="B128" s="97"/>
      <c r="C128" s="97"/>
      <c r="D128" s="97"/>
      <c r="E128" s="456"/>
      <c r="F128" s="446"/>
      <c r="G128" s="446"/>
      <c r="H128" s="446"/>
      <c r="I128" s="448"/>
    </row>
    <row r="129" spans="2:9" hidden="1" x14ac:dyDescent="0.2">
      <c r="B129" s="97"/>
      <c r="C129" s="97"/>
      <c r="D129" s="97"/>
      <c r="E129" s="456" t="s">
        <v>996</v>
      </c>
      <c r="F129" s="446">
        <f>SUMIFS(I6:I71,F6:F71,"Hotel (Suite) 1 Malam (Semenanjung)",G6:G71,"Mesyuarat")+SUMIFS(I6:I71,F6:F71,"Hotel (Suite) 1 Malam (Semenanjung)",G6:G71,"Bertugas Rasmi")+SUMIFS(I6:I71,F6:F71,"Hotel (Suite) 1 Malam (Semenanjung)",G6:G71,"Persidangan")+SUMIFS(I6:I71,F6:F71,"Hotel (Suite) 1 Malam (Semenanjung)",G6:G71,"Kursus Pra-Perkhidmatan")</f>
        <v>0</v>
      </c>
      <c r="G129" s="446"/>
      <c r="H129" s="446"/>
      <c r="I129" s="448"/>
    </row>
    <row r="130" spans="2:9" hidden="1" x14ac:dyDescent="0.2">
      <c r="B130" s="97"/>
      <c r="C130" s="97"/>
      <c r="D130" s="97"/>
      <c r="E130" s="456" t="s">
        <v>997</v>
      </c>
      <c r="F130" s="446">
        <f>SUMIFS(I6:I71,F6:F71,"Hotel (Suite) 1 Malam (Sbh/Swk/Lbn)",G6:G71,"Mesyuarat")+SUMIFS(I6:I71,F6:F71,"Hotel (Suite) 1 Malam (Sbh/Swk/Lbn)",G6:G71,"Bertugas Rasmi")+SUMIFS(I6:I71,F6:F71,"Hotel (Suite) 1 Malam (Sbh/Swk/Lbn)",G6:G71,"Persidangan")+SUMIFS(I6:I71,F6:F71,"Hotel (Suite) 1 Malam (Sbh/Swk/Lbn)",G6:G71,"Kursus Pra-Perkhidmatan")</f>
        <v>0</v>
      </c>
      <c r="G130" s="446"/>
      <c r="H130" s="446"/>
      <c r="I130" s="448"/>
    </row>
    <row r="131" spans="2:9" hidden="1" x14ac:dyDescent="0.2">
      <c r="B131" s="97"/>
      <c r="C131" s="97"/>
      <c r="D131" s="97"/>
      <c r="E131" s="456" t="s">
        <v>998</v>
      </c>
      <c r="F131" s="446">
        <f>SUMIFS(I6:I71,F6:F71,"Hotel (Suite) 1 Malam (Semenanjung)",G6:G71,"Latihan")+SUMIFS(I6:I71,F6:F71,"Hotel (Suite) 1 Malam (Semenanjung)",G6:G71,"Bengkel")+SUMIFS(I6:I71,F6:F71,"Hotel (Suite) 1 Malam (Semenanjung)",G6:G71,"Seminar")+SUMIFS(I6:I71,F6:F71,"Hotel (Suite) 1 Malam (Semenanjung)",G6:G71,"Kursus")</f>
        <v>0</v>
      </c>
      <c r="G131" s="446"/>
      <c r="H131" s="446"/>
      <c r="I131" s="448"/>
    </row>
    <row r="132" spans="2:9" hidden="1" x14ac:dyDescent="0.2">
      <c r="B132" s="97"/>
      <c r="C132" s="97"/>
      <c r="D132" s="97"/>
      <c r="E132" s="456" t="s">
        <v>999</v>
      </c>
      <c r="F132" s="446">
        <f>SUMIFS(I6:I71,F6:F71,"Hotel (Suite) 1 Malam (Sbh/Swk/Lbn)",G6:G71,"Latihan")+SUMIFS(I6:I71,F6:F71,"Hotel (Suite) 1 Malam (Sbh/Swk/Lbn)",G6:G71,"Bengkel")+SUMIFS(I6:I71,F6:F71,"Hotel (Suite) 1 Malam (Sbh/Swk/Lbn)",G6:G71,"Seminar")+SUMIFS(I6:I71,F6:F71,"Hotel (Suite) 1 Malam (Sbh/Swk/Lbn)",G6:G71,"Kursus")</f>
        <v>0</v>
      </c>
      <c r="G132" s="446"/>
      <c r="H132" s="446"/>
      <c r="I132" s="448"/>
    </row>
  </sheetData>
  <sheetProtection password="C761" sheet="1" objects="1" scenarios="1" selectLockedCells="1"/>
  <mergeCells count="65">
    <mergeCell ref="A2:I2"/>
    <mergeCell ref="A3:A5"/>
    <mergeCell ref="B3:C3"/>
    <mergeCell ref="D3:D5"/>
    <mergeCell ref="E3:E5"/>
    <mergeCell ref="F3:I4"/>
    <mergeCell ref="B4:B5"/>
    <mergeCell ref="C4:C5"/>
    <mergeCell ref="A12:A17"/>
    <mergeCell ref="B12:B17"/>
    <mergeCell ref="C12:C17"/>
    <mergeCell ref="D12:D17"/>
    <mergeCell ref="E12:E17"/>
    <mergeCell ref="A6:A11"/>
    <mergeCell ref="B6:B11"/>
    <mergeCell ref="C6:C11"/>
    <mergeCell ref="D6:D11"/>
    <mergeCell ref="E6:E11"/>
    <mergeCell ref="A24:A29"/>
    <mergeCell ref="B24:B29"/>
    <mergeCell ref="C24:C29"/>
    <mergeCell ref="D24:D29"/>
    <mergeCell ref="E24:E29"/>
    <mergeCell ref="A18:A23"/>
    <mergeCell ref="B18:B23"/>
    <mergeCell ref="C18:C23"/>
    <mergeCell ref="D18:D23"/>
    <mergeCell ref="E18:E23"/>
    <mergeCell ref="A36:A41"/>
    <mergeCell ref="B36:B41"/>
    <mergeCell ref="C36:C41"/>
    <mergeCell ref="D36:D41"/>
    <mergeCell ref="E36:E41"/>
    <mergeCell ref="A30:A35"/>
    <mergeCell ref="B30:B35"/>
    <mergeCell ref="C30:C35"/>
    <mergeCell ref="D30:D35"/>
    <mergeCell ref="E30:E35"/>
    <mergeCell ref="A48:A53"/>
    <mergeCell ref="B48:B53"/>
    <mergeCell ref="C48:C53"/>
    <mergeCell ref="D48:D53"/>
    <mergeCell ref="E48:E53"/>
    <mergeCell ref="A42:A47"/>
    <mergeCell ref="B42:B47"/>
    <mergeCell ref="C42:C47"/>
    <mergeCell ref="D42:D47"/>
    <mergeCell ref="E42:E47"/>
    <mergeCell ref="E66:E71"/>
    <mergeCell ref="A72:D72"/>
    <mergeCell ref="A54:A59"/>
    <mergeCell ref="B54:B59"/>
    <mergeCell ref="C54:C59"/>
    <mergeCell ref="D54:D59"/>
    <mergeCell ref="E54:E59"/>
    <mergeCell ref="A60:A65"/>
    <mergeCell ref="B60:B65"/>
    <mergeCell ref="C60:C65"/>
    <mergeCell ref="D60:D65"/>
    <mergeCell ref="E60:E65"/>
    <mergeCell ref="A73:D73"/>
    <mergeCell ref="A66:A71"/>
    <mergeCell ref="B66:B71"/>
    <mergeCell ref="C66:C71"/>
    <mergeCell ref="D66:D71"/>
  </mergeCells>
  <dataValidations count="2">
    <dataValidation type="list" allowBlank="1" showInputMessage="1" showErrorMessage="1" errorTitle="INPUT TIDAK DIBENARKAN!" error="Sila pilih daripada senarai ditetapkan." promptTitle="PILIHAN TUJUAN PERJALANAN" prompt="Sila pilih daripada senarai ditetapkan." sqref="G6:G71" xr:uid="{00000000-0002-0000-0800-000000000000}">
      <formula1>TUJUAN2</formula1>
    </dataValidation>
    <dataValidation type="list" allowBlank="1" showInputMessage="1" showErrorMessage="1" errorTitle="INPUT TIDAK DIBENARKAN!" error="Sila pilih daripada senarai ditetapkan." promptTitle="PILIHAN JENIS TUNTUTAN" prompt="Sila pilih daripada senarai ditetapkan." sqref="F6:F71" xr:uid="{00000000-0002-0000-0800-000001000000}">
      <formula1>BAYARAN2</formula1>
    </dataValidation>
  </dataValidations>
  <printOptions horizontalCentered="1"/>
  <pageMargins left="0.31496062992125984" right="0.23622047244094491" top="0.78740157480314965" bottom="0.59" header="0.27559055118110237" footer="0.27559055118110237"/>
  <pageSetup paperSize="9" scale="63" orientation="portrait" horizontalDpi="300" verticalDpi="300" r:id="rId1"/>
  <headerFooter alignWithMargins="0">
    <oddHeader>&amp;C&amp;"Arial,Bold"&amp;14TUNTUTAN PERJALANAN KAKITANGANHOSPITAL DUCHESS OF KENT, SANDAKAN&amp;"Arial,Regular"</oddHeader>
    <oddFooter>&amp;C&amp;12( 1 )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474</vt:i4>
      </vt:variant>
    </vt:vector>
  </HeadingPairs>
  <TitlesOfParts>
    <vt:vector size="489" baseType="lpstr">
      <vt:lpstr>RUJUKAN KELAYAKAN TUNTUTAN (2)</vt:lpstr>
      <vt:lpstr>RUJUKAN KELAYAKAN TUNTUTAN</vt:lpstr>
      <vt:lpstr>PANDUAN PENGGUNAAN</vt:lpstr>
      <vt:lpstr>SENARAI JAWATAN</vt:lpstr>
      <vt:lpstr>MAKLUMAT PEGAWAI</vt:lpstr>
      <vt:lpstr>KENYATAAN TUNTUTAN PAGE 1</vt:lpstr>
      <vt:lpstr>KENYATAAN TUNTUTAN PAGE 2</vt:lpstr>
      <vt:lpstr>KENYATAAN TUNTUTAN PAGE 3</vt:lpstr>
      <vt:lpstr>KENYATAAN TUNTUTAN PAGE 4</vt:lpstr>
      <vt:lpstr>KENDERAAN-TAMBANG-MAKAN</vt:lpstr>
      <vt:lpstr>KENDERAAN-TAMBANG-MAKAN-HARIAN</vt:lpstr>
      <vt:lpstr>PENGINAPAN &amp; TUNTUTAN PELBAGAI</vt:lpstr>
      <vt:lpstr>HOTEL-LOJING-PELBAGAI-PENGAKUAN</vt:lpstr>
      <vt:lpstr>PENGESAHAN KETUA JABATAN</vt:lpstr>
      <vt:lpstr>T&amp;GO</vt:lpstr>
      <vt:lpstr>AIRPORTAX1</vt:lpstr>
      <vt:lpstr>AIRPORTAX2</vt:lpstr>
      <vt:lpstr>AIRPORTAX3</vt:lpstr>
      <vt:lpstr>AIRPORTAX4</vt:lpstr>
      <vt:lpstr>BAGGAGE1</vt:lpstr>
      <vt:lpstr>BAGGAGE2</vt:lpstr>
      <vt:lpstr>BAGGAGE3</vt:lpstr>
      <vt:lpstr>BAGGAGE4</vt:lpstr>
      <vt:lpstr>BANK</vt:lpstr>
      <vt:lpstr>BASEKSPRESS1</vt:lpstr>
      <vt:lpstr>BASEKSPRESS2</vt:lpstr>
      <vt:lpstr>BASEKSPRESS3</vt:lpstr>
      <vt:lpstr>BASEKSPRESS4</vt:lpstr>
      <vt:lpstr>BASHENTI1</vt:lpstr>
      <vt:lpstr>BASHENTI2</vt:lpstr>
      <vt:lpstr>BASHENTI3</vt:lpstr>
      <vt:lpstr>BASHENTI4</vt:lpstr>
      <vt:lpstr>BAYARAN2</vt:lpstr>
      <vt:lpstr>BILHARIANSMLAT1</vt:lpstr>
      <vt:lpstr>BILHARIANSMLAT2</vt:lpstr>
      <vt:lpstr>BILHARIANSMLAT3</vt:lpstr>
      <vt:lpstr>BILHARIANSMLAT4</vt:lpstr>
      <vt:lpstr>BILHARIANSMMESY1</vt:lpstr>
      <vt:lpstr>BILHARIANSMMESY2</vt:lpstr>
      <vt:lpstr>BILHARIANSMMESY3</vt:lpstr>
      <vt:lpstr>BILHARIANSMMESY4</vt:lpstr>
      <vt:lpstr>BILHARIANSSLLAT1</vt:lpstr>
      <vt:lpstr>BILHARIANSSLLAT2</vt:lpstr>
      <vt:lpstr>BILHARIANSSLLAT3</vt:lpstr>
      <vt:lpstr>BILHARIANSSLLAT4</vt:lpstr>
      <vt:lpstr>BILHARIANSSLMESY1</vt:lpstr>
      <vt:lpstr>BILHARIANSSLMESY2</vt:lpstr>
      <vt:lpstr>BILHARIANSSLMESY3</vt:lpstr>
      <vt:lpstr>BILHARIANSSLMESY4</vt:lpstr>
      <vt:lpstr>BILHOTSTDSMLAT1</vt:lpstr>
      <vt:lpstr>BILHOTSTDSMLAT2</vt:lpstr>
      <vt:lpstr>BILHOTSTDSMLAT3</vt:lpstr>
      <vt:lpstr>BILHOTSTDSMLAT4</vt:lpstr>
      <vt:lpstr>BILHOTSTDSMMESY1</vt:lpstr>
      <vt:lpstr>BILHOTSTDSMMESY2</vt:lpstr>
      <vt:lpstr>BILHOTSTDSMMESY3</vt:lpstr>
      <vt:lpstr>BILHOTSTDSMMESY4</vt:lpstr>
      <vt:lpstr>BILHOTSTDSSSLLAT1</vt:lpstr>
      <vt:lpstr>BILHOTSTDSSSLLAT2</vt:lpstr>
      <vt:lpstr>BILHOTSTDSSSLLAT3</vt:lpstr>
      <vt:lpstr>BILHOTSTDSSSLLAT4</vt:lpstr>
      <vt:lpstr>BILHOTSTDSSSLMESY1</vt:lpstr>
      <vt:lpstr>BILHOTSTDSSSLMESY2</vt:lpstr>
      <vt:lpstr>BILHOTSTDSSSLMESY3</vt:lpstr>
      <vt:lpstr>BILHOTSTDSSSLMESY4</vt:lpstr>
      <vt:lpstr>BILHOTSTSMLAT</vt:lpstr>
      <vt:lpstr>BILHOTSTSMMESY</vt:lpstr>
      <vt:lpstr>BILHOTSTSSLLAT</vt:lpstr>
      <vt:lpstr>BILHOTSTSSLMESY</vt:lpstr>
      <vt:lpstr>BILHOTSUISMLAT</vt:lpstr>
      <vt:lpstr>BILHOTSUISMLAT1</vt:lpstr>
      <vt:lpstr>BILHOTSUISMLAT2</vt:lpstr>
      <vt:lpstr>BILHOTSUISMLAT3</vt:lpstr>
      <vt:lpstr>BILHOTSUISMLAT4</vt:lpstr>
      <vt:lpstr>BILHOTSUISMMESY</vt:lpstr>
      <vt:lpstr>BILHOTSUISMMESY1</vt:lpstr>
      <vt:lpstr>BILHOTSUISMMESY2</vt:lpstr>
      <vt:lpstr>BILHOTSUISMMESY3</vt:lpstr>
      <vt:lpstr>BILHOTSUISMMESY4</vt:lpstr>
      <vt:lpstr>BILHOTSUISSLLAT</vt:lpstr>
      <vt:lpstr>BILHOTSUISSLLAT1</vt:lpstr>
      <vt:lpstr>BILHOTSUISSLLAT2</vt:lpstr>
      <vt:lpstr>BILHOTSUISSLLAT3</vt:lpstr>
      <vt:lpstr>BILHOTSUISSLLAT4</vt:lpstr>
      <vt:lpstr>BILHOTSUISSLMESY</vt:lpstr>
      <vt:lpstr>BILHOTSUISSLMESY1</vt:lpstr>
      <vt:lpstr>BILHOTSUISSLMESY2</vt:lpstr>
      <vt:lpstr>BILHOTSUISSLMESY3</vt:lpstr>
      <vt:lpstr>BILHOTSUISSLMESY4</vt:lpstr>
      <vt:lpstr>BILHOTSUPSMLAT</vt:lpstr>
      <vt:lpstr>BILHOTSUPSMLAT1</vt:lpstr>
      <vt:lpstr>BILHOTSUPSMLAT2</vt:lpstr>
      <vt:lpstr>BILHOTSUPSMLAT3</vt:lpstr>
      <vt:lpstr>BILHOTSUPSMLAT4</vt:lpstr>
      <vt:lpstr>BILHOTSUPSMMESY</vt:lpstr>
      <vt:lpstr>BILHOTSUPSMMESY1</vt:lpstr>
      <vt:lpstr>BILHOTSUPSMMESY2</vt:lpstr>
      <vt:lpstr>BILHOTSUPSMMESY3</vt:lpstr>
      <vt:lpstr>BILHOTSUPSMMESY4</vt:lpstr>
      <vt:lpstr>BILHOTSUPSSLLAT</vt:lpstr>
      <vt:lpstr>BILHOTSUPSSLLAT1</vt:lpstr>
      <vt:lpstr>BILHOTSUPSSLLAT2</vt:lpstr>
      <vt:lpstr>BILHOTSUPSSLLAT3</vt:lpstr>
      <vt:lpstr>BILHOTSUPSSLLAT4</vt:lpstr>
      <vt:lpstr>BILHOTSUPSSLMESY</vt:lpstr>
      <vt:lpstr>BILHOTSUPSSLMESY1</vt:lpstr>
      <vt:lpstr>BILHOTSUPSSLMESY2</vt:lpstr>
      <vt:lpstr>BILHOTSUPSSLMESY3</vt:lpstr>
      <vt:lpstr>BILHOTSUPSSLMESY4</vt:lpstr>
      <vt:lpstr>BILLOJSMLAT1</vt:lpstr>
      <vt:lpstr>BILLOJSMLAT2</vt:lpstr>
      <vt:lpstr>BILLOJSMLAT3</vt:lpstr>
      <vt:lpstr>BILLOJSMLAT4</vt:lpstr>
      <vt:lpstr>BILLOJSMMESY1</vt:lpstr>
      <vt:lpstr>BILLOJSMMESY2</vt:lpstr>
      <vt:lpstr>BILLOJSMMESY3</vt:lpstr>
      <vt:lpstr>BILLOJSMMESY4</vt:lpstr>
      <vt:lpstr>BILLOJSSLLAT1</vt:lpstr>
      <vt:lpstr>BILLOJSSLLAT2</vt:lpstr>
      <vt:lpstr>BILLOJSSLLAT3</vt:lpstr>
      <vt:lpstr>BILLOJSSLLAT4</vt:lpstr>
      <vt:lpstr>BILLOJSSLMESY1</vt:lpstr>
      <vt:lpstr>BILLOJSSLMESY2</vt:lpstr>
      <vt:lpstr>BILLOJSSLMESY3</vt:lpstr>
      <vt:lpstr>BILLOJSSLMESY4</vt:lpstr>
      <vt:lpstr>BILMKNMLMSMLAT1</vt:lpstr>
      <vt:lpstr>BILMKNMLMSMLAT2</vt:lpstr>
      <vt:lpstr>BILMKNMLMSMLAT3</vt:lpstr>
      <vt:lpstr>BILMKNMLMSMLAT4</vt:lpstr>
      <vt:lpstr>BILMKNMLMSMMESY1</vt:lpstr>
      <vt:lpstr>BILMKNMLMSMMESY2</vt:lpstr>
      <vt:lpstr>BILMKNMLMSMMESY3</vt:lpstr>
      <vt:lpstr>BILMKNMLMSMMESY4</vt:lpstr>
      <vt:lpstr>BILMKNMLMSSLLAT1</vt:lpstr>
      <vt:lpstr>BILMKNMLMSSLLAT2</vt:lpstr>
      <vt:lpstr>BILMKNMLMSSLLAT3</vt:lpstr>
      <vt:lpstr>BILMKNMLMSSLLAT4</vt:lpstr>
      <vt:lpstr>BILMKNMLMSSLMESY1</vt:lpstr>
      <vt:lpstr>BILMKNMLMSSLMESY2</vt:lpstr>
      <vt:lpstr>BILMKNMLMSSLMESY3</vt:lpstr>
      <vt:lpstr>BILMKNMLMSSLMESY4</vt:lpstr>
      <vt:lpstr>BILMKNPGSMLAT1</vt:lpstr>
      <vt:lpstr>BILMKNPGSMLAT2</vt:lpstr>
      <vt:lpstr>BILMKNPGSMLAT3</vt:lpstr>
      <vt:lpstr>BILMKNPGSMLAT4</vt:lpstr>
      <vt:lpstr>BILMKNPGSMMESY1</vt:lpstr>
      <vt:lpstr>BILMKNPGSMMESY2</vt:lpstr>
      <vt:lpstr>BILMKNPGSMMESY3</vt:lpstr>
      <vt:lpstr>BILMKNPGSMMESY4</vt:lpstr>
      <vt:lpstr>BILMKNPGSSLLAT1</vt:lpstr>
      <vt:lpstr>BILMKNPGSSLLAT2</vt:lpstr>
      <vt:lpstr>BILMKNPGSSLLAT3</vt:lpstr>
      <vt:lpstr>BILMKNPGSSLLAT4</vt:lpstr>
      <vt:lpstr>BILMKNPGSSLMESY1</vt:lpstr>
      <vt:lpstr>BILMKNPGSSLMESY2</vt:lpstr>
      <vt:lpstr>BILMKNPGSSLMESY3</vt:lpstr>
      <vt:lpstr>BILMKNPGSSLMESY4</vt:lpstr>
      <vt:lpstr>BILMKNTGHSMLAT1</vt:lpstr>
      <vt:lpstr>BILMKNTGHSMLAT2</vt:lpstr>
      <vt:lpstr>BILMKNTGHSMLAT3</vt:lpstr>
      <vt:lpstr>BILMKNTGHSMLAT4</vt:lpstr>
      <vt:lpstr>BILMKNTGHSMMESY1</vt:lpstr>
      <vt:lpstr>BILMKNTGHSMMESY2</vt:lpstr>
      <vt:lpstr>BILMKNTGHSMMESY3</vt:lpstr>
      <vt:lpstr>BILMKNTGHSMMESY4</vt:lpstr>
      <vt:lpstr>BILMKNTGHSSLLAT1</vt:lpstr>
      <vt:lpstr>BILMKNTGHSSLLAT2</vt:lpstr>
      <vt:lpstr>BILMKNTGHSSLLAT3</vt:lpstr>
      <vt:lpstr>BILMKNTGHSSLLAT4</vt:lpstr>
      <vt:lpstr>BILMKNTGHSSLMESY1</vt:lpstr>
      <vt:lpstr>BILMKNTGHSSLMESY2</vt:lpstr>
      <vt:lpstr>BILMKNTGHSSLMESY3</vt:lpstr>
      <vt:lpstr>BILMKNTGHSSLMESY4</vt:lpstr>
      <vt:lpstr>BYRBAGGAGE1</vt:lpstr>
      <vt:lpstr>BYRBAGGAGE2</vt:lpstr>
      <vt:lpstr>BYRBAGGAGE3</vt:lpstr>
      <vt:lpstr>BYRBAGGAGE4</vt:lpstr>
      <vt:lpstr>BYRBASEKSPRESS1</vt:lpstr>
      <vt:lpstr>BYRBASEKSPRESS2</vt:lpstr>
      <vt:lpstr>BYRBASEKSPRESS3</vt:lpstr>
      <vt:lpstr>BYRBASEKSPRESS4</vt:lpstr>
      <vt:lpstr>BYRBASHENTI1</vt:lpstr>
      <vt:lpstr>BYRBASHENTI2</vt:lpstr>
      <vt:lpstr>BYRBASHENTI3</vt:lpstr>
      <vt:lpstr>BYRBASHENTI4</vt:lpstr>
      <vt:lpstr>BYRBOT1</vt:lpstr>
      <vt:lpstr>BYRBOT2</vt:lpstr>
      <vt:lpstr>BYRBOT3</vt:lpstr>
      <vt:lpstr>BYRBOT4</vt:lpstr>
      <vt:lpstr>BYRCHANGE1</vt:lpstr>
      <vt:lpstr>BYRCHANGE2</vt:lpstr>
      <vt:lpstr>BYRCHANGE3</vt:lpstr>
      <vt:lpstr>BYRCHANGE4</vt:lpstr>
      <vt:lpstr>BYRCUKAI1</vt:lpstr>
      <vt:lpstr>BYRCUKAI2</vt:lpstr>
      <vt:lpstr>BYRCUKAI3</vt:lpstr>
      <vt:lpstr>BYRCUKAI4</vt:lpstr>
      <vt:lpstr>BYRDOBI1</vt:lpstr>
      <vt:lpstr>BYRDOBI2</vt:lpstr>
      <vt:lpstr>BYRDOBI3</vt:lpstr>
      <vt:lpstr>BYRDOBI4</vt:lpstr>
      <vt:lpstr>BYRERL1</vt:lpstr>
      <vt:lpstr>BYRERL2</vt:lpstr>
      <vt:lpstr>BYRERL3</vt:lpstr>
      <vt:lpstr>BYRERL4</vt:lpstr>
      <vt:lpstr>BYRFAKS1</vt:lpstr>
      <vt:lpstr>BYRFAKS2</vt:lpstr>
      <vt:lpstr>BYRFAKS3</vt:lpstr>
      <vt:lpstr>BYRFAKS4</vt:lpstr>
      <vt:lpstr>BYRFERI1ST1</vt:lpstr>
      <vt:lpstr>BYRFERI1ST2</vt:lpstr>
      <vt:lpstr>BYRFERI1ST3</vt:lpstr>
      <vt:lpstr>BYRFERI1ST4</vt:lpstr>
      <vt:lpstr>BYRFERI2ND1</vt:lpstr>
      <vt:lpstr>BYRFERI2ND2</vt:lpstr>
      <vt:lpstr>BYRFERI2ND3</vt:lpstr>
      <vt:lpstr>BYRFERI2ND4</vt:lpstr>
      <vt:lpstr>BYRFLIGHT1ST1</vt:lpstr>
      <vt:lpstr>BYRFLIGHT1ST2</vt:lpstr>
      <vt:lpstr>BYRFLIGHT1ST3</vt:lpstr>
      <vt:lpstr>BYRFLIGHT1ST4</vt:lpstr>
      <vt:lpstr>BYRFLIGHTBUSS1</vt:lpstr>
      <vt:lpstr>BYRFLIGHTBUSS2</vt:lpstr>
      <vt:lpstr>BYRFLIGHTBUSS3</vt:lpstr>
      <vt:lpstr>BYRFLIGHTBUSS4</vt:lpstr>
      <vt:lpstr>BYRFLIGHTECO1</vt:lpstr>
      <vt:lpstr>BYRFLIGHTECO2</vt:lpstr>
      <vt:lpstr>BYRFLIGHTECO3</vt:lpstr>
      <vt:lpstr>BYRFLIGHTECO4</vt:lpstr>
      <vt:lpstr>BYRGST1</vt:lpstr>
      <vt:lpstr>BYRGST2</vt:lpstr>
      <vt:lpstr>BYRGST3</vt:lpstr>
      <vt:lpstr>BYRGST4</vt:lpstr>
      <vt:lpstr>BYRHOTSTSMLAT1</vt:lpstr>
      <vt:lpstr>BYRHOTSTSMLAT2</vt:lpstr>
      <vt:lpstr>BYRHOTSTSMLAT3</vt:lpstr>
      <vt:lpstr>BYRHOTSTSMLAT4</vt:lpstr>
      <vt:lpstr>BYRHOTSTSMMESY1</vt:lpstr>
      <vt:lpstr>BYRHOTSTSMMESY2</vt:lpstr>
      <vt:lpstr>BYRHOTSTSMMESY3</vt:lpstr>
      <vt:lpstr>BYRHOTSTSMMESY4</vt:lpstr>
      <vt:lpstr>BYRHOTSTSSLLAT1</vt:lpstr>
      <vt:lpstr>BYRHOTSTSSLLAT2</vt:lpstr>
      <vt:lpstr>BYRHOTSTSSLLAT3</vt:lpstr>
      <vt:lpstr>BYRHOTSTSSLLAT4</vt:lpstr>
      <vt:lpstr>BYRHOTSTSSLMESY1</vt:lpstr>
      <vt:lpstr>BYRHOTSTSSLMESY2</vt:lpstr>
      <vt:lpstr>BYRHOTSTSSLMESY3</vt:lpstr>
      <vt:lpstr>BYRHOTSTSSLMESY4</vt:lpstr>
      <vt:lpstr>BYRHOTSUISMLAT1</vt:lpstr>
      <vt:lpstr>BYRHOTSUISMLAT2</vt:lpstr>
      <vt:lpstr>BYRHOTSUISMLAT3</vt:lpstr>
      <vt:lpstr>BYRHOTSUISMLAT4</vt:lpstr>
      <vt:lpstr>BYRHOTSUISMMESY1</vt:lpstr>
      <vt:lpstr>BYRHOTSUISMMESY2</vt:lpstr>
      <vt:lpstr>BYRHOTSUISMMESY3</vt:lpstr>
      <vt:lpstr>BYRHOTSUISMMESY4</vt:lpstr>
      <vt:lpstr>BYRHOTSUISSLLAT1</vt:lpstr>
      <vt:lpstr>BYRHOTSUISSLLAT2</vt:lpstr>
      <vt:lpstr>BYRHOTSUISSLLAT3</vt:lpstr>
      <vt:lpstr>BYRHOTSUISSLLAT4</vt:lpstr>
      <vt:lpstr>BYRHOTSUISSLMESY1</vt:lpstr>
      <vt:lpstr>BYRHOTSUISSLMESY2</vt:lpstr>
      <vt:lpstr>BYRHOTSUISSLMESY3</vt:lpstr>
      <vt:lpstr>BYRHOTSUISSLMESY4</vt:lpstr>
      <vt:lpstr>BYRHOTSUPSMLAT1</vt:lpstr>
      <vt:lpstr>BYRHOTSUPSMLAT2</vt:lpstr>
      <vt:lpstr>BYRHOTSUPSMLAT3</vt:lpstr>
      <vt:lpstr>BYRHOTSUPSMLAT4</vt:lpstr>
      <vt:lpstr>BYRHOTSUPSMMESY1</vt:lpstr>
      <vt:lpstr>BYRHOTSUPSMMESY2</vt:lpstr>
      <vt:lpstr>BYRHOTSUPSMMESY3</vt:lpstr>
      <vt:lpstr>BYRHOTSUPSMMESY4</vt:lpstr>
      <vt:lpstr>BYRHOTSUPSSLLAT1</vt:lpstr>
      <vt:lpstr>BYRHOTSUPSSLLAT2</vt:lpstr>
      <vt:lpstr>BYRHOTSUPSSLLAT3</vt:lpstr>
      <vt:lpstr>BYRHOTSUPSSLLAT4</vt:lpstr>
      <vt:lpstr>BYRHOTSUPSSLMESY1</vt:lpstr>
      <vt:lpstr>BYRHOTSUPSSLMESY2</vt:lpstr>
      <vt:lpstr>BYRHOTSUPSSLMESY3</vt:lpstr>
      <vt:lpstr>BYRHOTSUPSSLMESY4</vt:lpstr>
      <vt:lpstr>BYRINSURE1</vt:lpstr>
      <vt:lpstr>BYRINSURE2</vt:lpstr>
      <vt:lpstr>BYRINSURE3</vt:lpstr>
      <vt:lpstr>BYRINSURE4</vt:lpstr>
      <vt:lpstr>BYRKAPAL1ST1</vt:lpstr>
      <vt:lpstr>BYRKAPAL1ST2</vt:lpstr>
      <vt:lpstr>BYRKAPAL1ST3</vt:lpstr>
      <vt:lpstr>BYRKAPAL1ST4</vt:lpstr>
      <vt:lpstr>BYRKAPAL2ND1</vt:lpstr>
      <vt:lpstr>BYRKAPAL2ND2</vt:lpstr>
      <vt:lpstr>BYRKAPAL2ND3</vt:lpstr>
      <vt:lpstr>BYRKAPAL2ND4</vt:lpstr>
      <vt:lpstr>BYRKERETAPI1</vt:lpstr>
      <vt:lpstr>BYRKERETAPI2</vt:lpstr>
      <vt:lpstr>BYRKERETAPI3</vt:lpstr>
      <vt:lpstr>BYRKERETAPI4</vt:lpstr>
      <vt:lpstr>BYRMONORAIL1</vt:lpstr>
      <vt:lpstr>BYRMONORAIL2</vt:lpstr>
      <vt:lpstr>BYRMONORAIL3</vt:lpstr>
      <vt:lpstr>BYRMONORAIL4</vt:lpstr>
      <vt:lpstr>BYRPARKING1</vt:lpstr>
      <vt:lpstr>BYRPARKING2</vt:lpstr>
      <vt:lpstr>BYRPARKING3</vt:lpstr>
      <vt:lpstr>BYRPARKING4</vt:lpstr>
      <vt:lpstr>BYRPOS1</vt:lpstr>
      <vt:lpstr>BYRPOS2</vt:lpstr>
      <vt:lpstr>BYRPOS3</vt:lpstr>
      <vt:lpstr>BYRPOS4</vt:lpstr>
      <vt:lpstr>BYRSERV1</vt:lpstr>
      <vt:lpstr>BYRSERV2</vt:lpstr>
      <vt:lpstr>BYRSERV3</vt:lpstr>
      <vt:lpstr>BYRSERV4</vt:lpstr>
      <vt:lpstr>BYRTEKSIRESIT1</vt:lpstr>
      <vt:lpstr>BYRTEKSIRESIT2</vt:lpstr>
      <vt:lpstr>BYRTEKSIRESIT3</vt:lpstr>
      <vt:lpstr>BYRTEKSIRESIT4</vt:lpstr>
      <vt:lpstr>BYRTEKSIXRESIT1</vt:lpstr>
      <vt:lpstr>BYRTEKSIXRESIT2</vt:lpstr>
      <vt:lpstr>BYRTEKSIXRESIT3</vt:lpstr>
      <vt:lpstr>BYRTEKSIXRESIT4</vt:lpstr>
      <vt:lpstr>BYRTELEFON1</vt:lpstr>
      <vt:lpstr>BYRTELEFON2</vt:lpstr>
      <vt:lpstr>BYRTELEFON3</vt:lpstr>
      <vt:lpstr>BYRTELEFON4</vt:lpstr>
      <vt:lpstr>BYRTOLTG1</vt:lpstr>
      <vt:lpstr>BYRTOLTG2</vt:lpstr>
      <vt:lpstr>BYRTOLTG3</vt:lpstr>
      <vt:lpstr>BYRTOLTG4</vt:lpstr>
      <vt:lpstr>BYRTOLTUNAI1</vt:lpstr>
      <vt:lpstr>BYRTOLTUNAI2</vt:lpstr>
      <vt:lpstr>BYRTOLTUNAI3</vt:lpstr>
      <vt:lpstr>BYRTOLTUNAI4</vt:lpstr>
      <vt:lpstr>BYRVISA1</vt:lpstr>
      <vt:lpstr>BYRVISA2</vt:lpstr>
      <vt:lpstr>BYRVISA3</vt:lpstr>
      <vt:lpstr>BYRVISA4</vt:lpstr>
      <vt:lpstr>BYRYURAN1</vt:lpstr>
      <vt:lpstr>BYRYURAN2</vt:lpstr>
      <vt:lpstr>BYRYURAN3</vt:lpstr>
      <vt:lpstr>BYRYURAN4</vt:lpstr>
      <vt:lpstr>CC</vt:lpstr>
      <vt:lpstr>CHANGE1</vt:lpstr>
      <vt:lpstr>CHANGE2</vt:lpstr>
      <vt:lpstr>CHANGE3</vt:lpstr>
      <vt:lpstr>CHANGE4</vt:lpstr>
      <vt:lpstr>COURIER1</vt:lpstr>
      <vt:lpstr>COURIER2</vt:lpstr>
      <vt:lpstr>COURIER3</vt:lpstr>
      <vt:lpstr>COURIER4</vt:lpstr>
      <vt:lpstr>DOBI1</vt:lpstr>
      <vt:lpstr>DOBI2</vt:lpstr>
      <vt:lpstr>DOBI3</vt:lpstr>
      <vt:lpstr>DOBI4</vt:lpstr>
      <vt:lpstr>FAKS1</vt:lpstr>
      <vt:lpstr>FAKS2</vt:lpstr>
      <vt:lpstr>FAKS3</vt:lpstr>
      <vt:lpstr>FAKS4</vt:lpstr>
      <vt:lpstr>FERI1ST1</vt:lpstr>
      <vt:lpstr>FERI1ST2</vt:lpstr>
      <vt:lpstr>FERI1ST3</vt:lpstr>
      <vt:lpstr>FERI1ST4</vt:lpstr>
      <vt:lpstr>FERI2ND1</vt:lpstr>
      <vt:lpstr>FERI2ND2</vt:lpstr>
      <vt:lpstr>FERI2ND3</vt:lpstr>
      <vt:lpstr>FERI2ND4</vt:lpstr>
      <vt:lpstr>FLIGHT1ST1</vt:lpstr>
      <vt:lpstr>FLIGHT1ST2</vt:lpstr>
      <vt:lpstr>FLIGHT1ST3</vt:lpstr>
      <vt:lpstr>FLIGHT1ST4</vt:lpstr>
      <vt:lpstr>FLIGHTBUSS1</vt:lpstr>
      <vt:lpstr>FLIGHTBUSS2</vt:lpstr>
      <vt:lpstr>FLIGHTBUSS3</vt:lpstr>
      <vt:lpstr>FLIGHTBUSS4</vt:lpstr>
      <vt:lpstr>FLIGHTECO1</vt:lpstr>
      <vt:lpstr>FLIGHTECO2</vt:lpstr>
      <vt:lpstr>FLIGHTECO3</vt:lpstr>
      <vt:lpstr>FLIGHTECO4</vt:lpstr>
      <vt:lpstr>GRED</vt:lpstr>
      <vt:lpstr>GST</vt:lpstr>
      <vt:lpstr>GSTAX1</vt:lpstr>
      <vt:lpstr>GSTAX2</vt:lpstr>
      <vt:lpstr>GSTAX3</vt:lpstr>
      <vt:lpstr>GSTAX4</vt:lpstr>
      <vt:lpstr>HOTEL1</vt:lpstr>
      <vt:lpstr>HOTEL2</vt:lpstr>
      <vt:lpstr>HOTEL3</vt:lpstr>
      <vt:lpstr>HOTEL4</vt:lpstr>
      <vt:lpstr>HOTELSMSTLAT</vt:lpstr>
      <vt:lpstr>HOTELSMSTMESY</vt:lpstr>
      <vt:lpstr>HOTELSMSUILAT</vt:lpstr>
      <vt:lpstr>HOTELSMSUIMESY</vt:lpstr>
      <vt:lpstr>HOTELSMSUPLAT</vt:lpstr>
      <vt:lpstr>HOTELSMSUPMESY</vt:lpstr>
      <vt:lpstr>HOTELSSLSTLAT</vt:lpstr>
      <vt:lpstr>HOTELSSLSTMESY</vt:lpstr>
      <vt:lpstr>HOTELSSLSUILAT</vt:lpstr>
      <vt:lpstr>HOTELSSLSUIMESY</vt:lpstr>
      <vt:lpstr>HOTELSSLSUPLAT</vt:lpstr>
      <vt:lpstr>HOTELSSLSUPMESY</vt:lpstr>
      <vt:lpstr>HOTELSUILAT</vt:lpstr>
      <vt:lpstr>HOTELSUIMESY</vt:lpstr>
      <vt:lpstr>IC</vt:lpstr>
      <vt:lpstr>INSURE1</vt:lpstr>
      <vt:lpstr>INSURE2</vt:lpstr>
      <vt:lpstr>INSURE3</vt:lpstr>
      <vt:lpstr>INSURE4</vt:lpstr>
      <vt:lpstr>JARAK</vt:lpstr>
      <vt:lpstr>JAWATAN</vt:lpstr>
      <vt:lpstr>JENIS</vt:lpstr>
      <vt:lpstr>KAPAL1ST1</vt:lpstr>
      <vt:lpstr>KAPAL1ST2</vt:lpstr>
      <vt:lpstr>KAPAL1ST3</vt:lpstr>
      <vt:lpstr>KAPAL1ST4</vt:lpstr>
      <vt:lpstr>KAPAL2ND1</vt:lpstr>
      <vt:lpstr>KAPAL2ND2</vt:lpstr>
      <vt:lpstr>KAPAL2ND3</vt:lpstr>
      <vt:lpstr>KAPAL2ND4</vt:lpstr>
      <vt:lpstr>KELAS</vt:lpstr>
      <vt:lpstr>KERETAPI1</vt:lpstr>
      <vt:lpstr>KERETAPI2</vt:lpstr>
      <vt:lpstr>KERETAPI3</vt:lpstr>
      <vt:lpstr>KERETAPI4</vt:lpstr>
      <vt:lpstr>KLIAERL1</vt:lpstr>
      <vt:lpstr>KLIAERL2</vt:lpstr>
      <vt:lpstr>KLIAERL3</vt:lpstr>
      <vt:lpstr>KLIAERL4</vt:lpstr>
      <vt:lpstr>LOJINGSMLAT</vt:lpstr>
      <vt:lpstr>LOJINGSMMESY</vt:lpstr>
      <vt:lpstr>LOJINGSSLLAT</vt:lpstr>
      <vt:lpstr>LOJINGSSLMESY</vt:lpstr>
      <vt:lpstr>MAKANSMLAT</vt:lpstr>
      <vt:lpstr>MAKANSMMESY</vt:lpstr>
      <vt:lpstr>MAKANSSLLAT</vt:lpstr>
      <vt:lpstr>MAKANSSLMESY</vt:lpstr>
      <vt:lpstr>MONORAIL1</vt:lpstr>
      <vt:lpstr>MONORAIL2</vt:lpstr>
      <vt:lpstr>MONORAIL3</vt:lpstr>
      <vt:lpstr>MONORAIL4</vt:lpstr>
      <vt:lpstr>MOTORBOT1</vt:lpstr>
      <vt:lpstr>MOTORBOT2</vt:lpstr>
      <vt:lpstr>MOTORBOT3</vt:lpstr>
      <vt:lpstr>MOTORBOT4</vt:lpstr>
      <vt:lpstr>NAMA</vt:lpstr>
      <vt:lpstr>NEGERI</vt:lpstr>
      <vt:lpstr>NOMBOR</vt:lpstr>
      <vt:lpstr>PARKING1</vt:lpstr>
      <vt:lpstr>PARKING2</vt:lpstr>
      <vt:lpstr>PARKING3</vt:lpstr>
      <vt:lpstr>PARKING4</vt:lpstr>
      <vt:lpstr>'KENYATAAN TUNTUTAN PAGE 2'!Print_Area</vt:lpstr>
      <vt:lpstr>'KENYATAAN TUNTUTAN PAGE 3'!Print_Area</vt:lpstr>
      <vt:lpstr>'KENYATAAN TUNTUTAN PAGE 4'!Print_Area</vt:lpstr>
      <vt:lpstr>SERV1</vt:lpstr>
      <vt:lpstr>SERV2</vt:lpstr>
      <vt:lpstr>SERV3</vt:lpstr>
      <vt:lpstr>SERV4</vt:lpstr>
      <vt:lpstr>TEKSIRESIT1</vt:lpstr>
      <vt:lpstr>TEKSIRESIT2</vt:lpstr>
      <vt:lpstr>TEKSIRESIT3</vt:lpstr>
      <vt:lpstr>TEKSIRESIT4</vt:lpstr>
      <vt:lpstr>TELEFON1</vt:lpstr>
      <vt:lpstr>TELEFON2</vt:lpstr>
      <vt:lpstr>TELEFON3</vt:lpstr>
      <vt:lpstr>TELEFON4</vt:lpstr>
      <vt:lpstr>TOLTG1</vt:lpstr>
      <vt:lpstr>TOLTG2</vt:lpstr>
      <vt:lpstr>TOLTG3</vt:lpstr>
      <vt:lpstr>TOLTG4</vt:lpstr>
      <vt:lpstr>TOLTUNAI1</vt:lpstr>
      <vt:lpstr>TOLTUNAI2</vt:lpstr>
      <vt:lpstr>TOLTUNAI3</vt:lpstr>
      <vt:lpstr>TOLTUNAI4</vt:lpstr>
      <vt:lpstr>TOTAL</vt:lpstr>
      <vt:lpstr>TOTALHOTEL</vt:lpstr>
      <vt:lpstr>TOTALLOJING</vt:lpstr>
      <vt:lpstr>TOTALMILEAGE</vt:lpstr>
      <vt:lpstr>TOTALMKNHARIAN</vt:lpstr>
      <vt:lpstr>TOTALPELBAGAI</vt:lpstr>
      <vt:lpstr>TOTALPUBLICTRANSPORT</vt:lpstr>
      <vt:lpstr>TUJUAN2</vt:lpstr>
      <vt:lpstr>VISA1</vt:lpstr>
      <vt:lpstr>VISA2</vt:lpstr>
      <vt:lpstr>VISA3</vt:lpstr>
      <vt:lpstr>VISA4</vt:lpstr>
      <vt:lpstr>YURAN1</vt:lpstr>
      <vt:lpstr>YURAN2</vt:lpstr>
      <vt:lpstr>YURAN3</vt:lpstr>
      <vt:lpstr>YURAN4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EXCEL</dc:creator>
  <cp:lastModifiedBy>OPTIPLEX 307 SFF</cp:lastModifiedBy>
  <cp:lastPrinted>2017-04-25T04:15:03Z</cp:lastPrinted>
  <dcterms:created xsi:type="dcterms:W3CDTF">1999-01-15T04:22:53Z</dcterms:created>
  <dcterms:modified xsi:type="dcterms:W3CDTF">2021-08-17T00:39:15Z</dcterms:modified>
</cp:coreProperties>
</file>